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749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<sst xmlns="http://schemas.openxmlformats.org/spreadsheetml/2006/main" count="294" uniqueCount="91">
  <si>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</si>
  <si>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</si>
  <si>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</si>
  <si>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</si>
  <si>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</si>
  <si>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</si>
  <si>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</si>
  <si>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</si>
  <si>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</si>
  <si>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</si>
  <si>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</si>
  <si>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</si>
  <si>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</si>
  <si>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</si>
  <si>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</si>
  <si>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</si>
  <si>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</si>
  <si>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</si>
  <si>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</si>
  <si>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</si>
  <si>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</si>
  <si>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</si>
  <si>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</si>
  <si>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</si>
  <si>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</si>
  <si>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</si>
  <si>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</si>
  <si>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</si>
  <si>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</si>
  <si>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</si>
  <si>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</si>
  <si>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</si>
  <si>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</si>
  <si>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</si>
  <si>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</si>
  <si>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</si>
  <si>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</si>
  <si>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</si>
  <si>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</si>
  <si>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</si>
  <si>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</si>
  <si>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</si>
  <si>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</si>
  <si>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</si>
  <si>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</si>
  <si>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</si>
  <si>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</si>
  <si>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</si>
  <si>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</si>
  <si>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</si>
  <si>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</si>
  <si>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</si>
  <si>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</si>
  <si>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</si>
  <si>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</si>
  <si>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</si>
  <si>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</si>
  <si>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</si>
  <si>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</si>
  <si>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</si>
  <si>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</si>
  <si>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</si>
  <si>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</si>
  <si>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</si>
  <si>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</si>
  <si>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Fußballturnier für - 2 X 4 - Mannschaften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</si>
  <si>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</si>
  <si>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</si>
  <si>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</si>
  <si>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</si>
  <si>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</si>
  <si>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</si>
  <si>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</si>
  <si>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</si>
  <si>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</si>
  <si>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</si>
  <si>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</si>
  <si>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</si>
  <si>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</si>
  <si>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am Samstag, den 14.02.2015</t>
  </si>
  <si>
    <t>1. Futsalkreismeisterschaft für Senioren</t>
  </si>
  <si>
    <t>Fußballkreis Büdingen</t>
  </si>
  <si>
    <t>VfR Hainchen</t>
  </si>
  <si>
    <t>SG Steinberg/Glashütten</t>
  </si>
  <si>
    <t>SG Kesselbach/Odenhausen/Allertshausen</t>
  </si>
  <si>
    <t>SG Heegheim/Glauberg</t>
  </si>
  <si>
    <t>SV Phönix Düdelsheim</t>
  </si>
  <si>
    <t>SG Hirzenhain/Merkenfritz</t>
  </si>
  <si>
    <t>1. FC Rommelhausen</t>
  </si>
  <si>
    <t>Teilnehmer A-Jugend</t>
  </si>
  <si>
    <t>Sporthalle Gedern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</si>
</sst>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39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3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2" xfId="0" applyFont="1" applyFill="1" applyBorder="1" applyAlignment="1" applyProtection="1">
      <alignment horizontal="center" vertical="center" shrinkToFi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horizontal="center" vertical="center" shrinkToFit="1"/>
      <protection hidden="1"/>
    </xf>
    <xf numFmtId="0" fontId="17" fillId="0" borderId="4" xfId="0" applyFont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6" xfId="20" applyFont="1" applyFill="1" applyBorder="1" applyAlignment="1" applyProtection="1">
      <alignment horizontal="center" vertical="center"/>
      <protection/>
    </xf>
    <xf numFmtId="0" fontId="0" fillId="0" borderId="6" xfId="20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20" applyFont="1" applyFill="1" applyBorder="1" applyAlignment="1" applyProtection="1">
      <alignment horizontal="center" textRotation="90"/>
      <protection/>
    </xf>
    <xf numFmtId="0" fontId="0" fillId="0" borderId="0" xfId="20" applyFont="1" applyFill="1" applyBorder="1" applyProtection="1">
      <alignment/>
      <protection/>
    </xf>
    <xf numFmtId="0" fontId="0" fillId="0" borderId="0" xfId="20" applyFont="1" applyFill="1" applyBorder="1" applyAlignment="1" applyProtection="1">
      <alignment/>
      <protection/>
    </xf>
    <xf numFmtId="0" fontId="0" fillId="0" borderId="6" xfId="20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20" applyFont="1" applyFill="1" applyProtection="1">
      <alignment/>
      <protection/>
    </xf>
    <xf numFmtId="0" fontId="0" fillId="0" borderId="6" xfId="0" applyBorder="1" applyAlignment="1">
      <alignment/>
    </xf>
    <xf numFmtId="0" fontId="0" fillId="0" borderId="7" xfId="20" applyFont="1" applyFill="1" applyBorder="1" applyAlignment="1" applyProtection="1">
      <alignment horizontal="left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0" fillId="0" borderId="6" xfId="20" applyFont="1" applyFill="1" applyBorder="1" applyAlignment="1" applyProtection="1">
      <alignment horizontal="center"/>
      <protection/>
    </xf>
    <xf numFmtId="0" fontId="0" fillId="0" borderId="7" xfId="20" applyFont="1" applyFill="1" applyBorder="1" applyProtection="1">
      <alignment/>
      <protection/>
    </xf>
    <xf numFmtId="0" fontId="0" fillId="0" borderId="6" xfId="20" applyFont="1" applyFill="1" applyBorder="1" applyAlignment="1" applyProtection="1">
      <alignment/>
      <protection/>
    </xf>
    <xf numFmtId="186" fontId="0" fillId="0" borderId="6" xfId="20" applyNumberFormat="1" applyFont="1" applyFill="1" applyBorder="1" applyProtection="1">
      <alignment/>
      <protection/>
    </xf>
    <xf numFmtId="0" fontId="0" fillId="0" borderId="0" xfId="20" applyFont="1" applyFill="1" applyBorder="1" applyAlignment="1" applyProtection="1">
      <alignment horizontal="center"/>
      <protection/>
    </xf>
    <xf numFmtId="187" fontId="0" fillId="0" borderId="6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8" xfId="20" applyFont="1" applyFill="1" applyBorder="1" applyAlignment="1" applyProtection="1">
      <alignment horizontal="left"/>
      <protection/>
    </xf>
    <xf numFmtId="0" fontId="0" fillId="0" borderId="8" xfId="20" applyFont="1" applyFill="1" applyBorder="1" applyProtection="1">
      <alignment/>
      <protection/>
    </xf>
    <xf numFmtId="0" fontId="0" fillId="0" borderId="8" xfId="20" applyFont="1" applyFill="1" applyBorder="1" applyAlignment="1" applyProtection="1">
      <alignment horizontal="right"/>
      <protection/>
    </xf>
    <xf numFmtId="0" fontId="0" fillId="0" borderId="6" xfId="20" applyFont="1" applyFill="1" applyBorder="1" applyAlignment="1" applyProtection="1">
      <alignment horizontal="left"/>
      <protection/>
    </xf>
    <xf numFmtId="0" fontId="0" fillId="0" borderId="9" xfId="20" applyFont="1" applyFill="1" applyBorder="1" applyAlignment="1" applyProtection="1">
      <alignment horizontal="left"/>
      <protection/>
    </xf>
    <xf numFmtId="0" fontId="0" fillId="0" borderId="9" xfId="20" applyFont="1" applyFill="1" applyBorder="1" applyProtection="1">
      <alignment/>
      <protection/>
    </xf>
    <xf numFmtId="0" fontId="0" fillId="0" borderId="10" xfId="20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applyProtection="1">
      <alignment/>
      <protection hidden="1"/>
    </xf>
    <xf numFmtId="0" fontId="0" fillId="0" borderId="0" xfId="20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4" fillId="2" borderId="12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left" vertical="center" shrinkToFit="1"/>
      <protection hidden="1"/>
    </xf>
    <xf numFmtId="0" fontId="17" fillId="0" borderId="15" xfId="0" applyFont="1" applyBorder="1" applyAlignment="1" applyProtection="1">
      <alignment horizontal="left" vertical="center" shrinkToFit="1"/>
      <protection hidden="1"/>
    </xf>
    <xf numFmtId="0" fontId="14" fillId="4" borderId="16" xfId="0" applyFont="1" applyFill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8" xfId="0" applyFont="1" applyBorder="1" applyAlignment="1" applyProtection="1">
      <alignment horizontal="left" vertical="center" shrinkToFit="1"/>
      <protection hidden="1"/>
    </xf>
    <xf numFmtId="0" fontId="14" fillId="4" borderId="19" xfId="0" applyFont="1" applyFill="1" applyBorder="1" applyAlignment="1" applyProtection="1">
      <alignment horizontal="center" vertical="center" shrinkToFit="1"/>
      <protection hidden="1"/>
    </xf>
    <xf numFmtId="178" fontId="17" fillId="0" borderId="20" xfId="0" applyNumberFormat="1" applyFont="1" applyBorder="1" applyAlignment="1" applyProtection="1">
      <alignment horizontal="center" vertical="center" shrinkToFit="1"/>
      <protection hidden="1"/>
    </xf>
    <xf numFmtId="178" fontId="17" fillId="0" borderId="2" xfId="0" applyNumberFormat="1" applyFont="1" applyBorder="1" applyAlignment="1" applyProtection="1">
      <alignment horizontal="center" vertical="center" shrinkToFit="1"/>
      <protection hidden="1"/>
    </xf>
    <xf numFmtId="0" fontId="17" fillId="3" borderId="6" xfId="0" applyFont="1" applyFill="1" applyBorder="1" applyAlignment="1" applyProtection="1">
      <alignment horizontal="center" vertical="center" shrinkToFit="1"/>
      <protection hidden="1"/>
    </xf>
    <xf numFmtId="0" fontId="14" fillId="4" borderId="21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Alignment="1">
      <alignment horizontal="left" vertical="center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7" fillId="0" borderId="20" xfId="0" applyFont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4" fillId="2" borderId="21" xfId="0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Fill="1" applyBorder="1" applyAlignment="1" applyProtection="1">
      <alignment horizontal="center" vertical="center" shrinkToFit="1"/>
      <protection locked="0"/>
    </xf>
    <xf numFmtId="179" fontId="17" fillId="0" borderId="27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8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0" borderId="29" xfId="0" applyFont="1" applyFill="1" applyBorder="1" applyAlignment="1" applyProtection="1">
      <alignment horizontal="left" vertical="center" shrinkToFit="1"/>
      <protection hidden="1"/>
    </xf>
    <xf numFmtId="0" fontId="17" fillId="0" borderId="30" xfId="0" applyFont="1" applyBorder="1" applyAlignment="1" applyProtection="1">
      <alignment horizontal="left" vertical="center" shrinkToFit="1"/>
      <protection hidden="1"/>
    </xf>
    <xf numFmtId="0" fontId="17" fillId="0" borderId="31" xfId="0" applyFont="1" applyBorder="1" applyAlignment="1" applyProtection="1">
      <alignment horizontal="left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0" borderId="6" xfId="0" applyFont="1" applyBorder="1" applyAlignment="1" applyProtection="1">
      <alignment horizontal="center" vertical="center" shrinkToFit="1"/>
      <protection hidden="1"/>
    </xf>
    <xf numFmtId="0" fontId="14" fillId="5" borderId="33" xfId="0" applyFont="1" applyFill="1" applyBorder="1" applyAlignment="1" applyProtection="1">
      <alignment horizontal="center" textRotation="90" shrinkToFit="1"/>
      <protection hidden="1"/>
    </xf>
    <xf numFmtId="0" fontId="14" fillId="5" borderId="34" xfId="0" applyFont="1" applyFill="1" applyBorder="1" applyAlignment="1" applyProtection="1">
      <alignment horizontal="center" textRotation="90" shrinkToFit="1"/>
      <protection hidden="1"/>
    </xf>
    <xf numFmtId="0" fontId="14" fillId="5" borderId="35" xfId="0" applyFont="1" applyFill="1" applyBorder="1" applyAlignment="1" applyProtection="1">
      <alignment horizontal="center" textRotation="90" shrinkToFit="1"/>
      <protection hidden="1"/>
    </xf>
    <xf numFmtId="0" fontId="14" fillId="5" borderId="8" xfId="0" applyFont="1" applyFill="1" applyBorder="1" applyAlignment="1" applyProtection="1">
      <alignment horizontal="center" textRotation="90" shrinkToFit="1"/>
      <protection hidden="1"/>
    </xf>
    <xf numFmtId="0" fontId="14" fillId="5" borderId="36" xfId="0" applyFont="1" applyFill="1" applyBorder="1" applyAlignment="1" applyProtection="1">
      <alignment horizontal="center" textRotation="90" shrinkToFit="1"/>
      <protection hidden="1"/>
    </xf>
    <xf numFmtId="0" fontId="14" fillId="5" borderId="37" xfId="0" applyFont="1" applyFill="1" applyBorder="1" applyAlignment="1" applyProtection="1">
      <alignment horizontal="center" textRotation="90" shrinkToFit="1"/>
      <protection hidden="1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3" borderId="17" xfId="0" applyFont="1" applyFill="1" applyBorder="1" applyAlignment="1" applyProtection="1">
      <alignment horizontal="center" vertical="center" shrinkToFit="1"/>
      <protection hidden="1"/>
    </xf>
    <xf numFmtId="0" fontId="17" fillId="3" borderId="18" xfId="0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5" borderId="40" xfId="0" applyFont="1" applyFill="1" applyBorder="1" applyAlignment="1" applyProtection="1">
      <alignment horizontal="center" textRotation="90" shrinkToFit="1"/>
      <protection hidden="1"/>
    </xf>
    <xf numFmtId="0" fontId="14" fillId="5" borderId="41" xfId="0" applyFont="1" applyFill="1" applyBorder="1" applyAlignment="1" applyProtection="1">
      <alignment horizontal="center" textRotation="90" shrinkToFit="1"/>
      <protection hidden="1"/>
    </xf>
    <xf numFmtId="0" fontId="14" fillId="5" borderId="42" xfId="0" applyFont="1" applyFill="1" applyBorder="1" applyAlignment="1" applyProtection="1">
      <alignment horizontal="center" textRotation="90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3" borderId="31" xfId="0" applyFont="1" applyFill="1" applyBorder="1" applyAlignment="1" applyProtection="1">
      <alignment horizontal="center" vertical="center" shrinkToFit="1"/>
      <protection hidden="1"/>
    </xf>
    <xf numFmtId="0" fontId="17" fillId="3" borderId="4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left" vertical="center" shrinkToFit="1"/>
      <protection hidden="1"/>
    </xf>
    <xf numFmtId="0" fontId="17" fillId="0" borderId="28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38" xfId="0" applyFont="1" applyFill="1" applyBorder="1" applyAlignment="1" applyProtection="1">
      <alignment horizontal="center" vertical="center" shrinkToFit="1"/>
      <protection hidden="1"/>
    </xf>
    <xf numFmtId="0" fontId="17" fillId="0" borderId="32" xfId="0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Fill="1" applyBorder="1" applyAlignment="1" applyProtection="1">
      <alignment horizontal="center" vertical="center" shrinkToFit="1"/>
      <protection hidden="1"/>
    </xf>
    <xf numFmtId="0" fontId="17" fillId="0" borderId="45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4" fillId="5" borderId="21" xfId="0" applyFont="1" applyFill="1" applyBorder="1" applyAlignment="1" applyProtection="1">
      <alignment horizontal="center" vertical="center"/>
      <protection hidden="1"/>
    </xf>
    <xf numFmtId="0" fontId="14" fillId="5" borderId="19" xfId="0" applyFont="1" applyFill="1" applyBorder="1" applyAlignment="1" applyProtection="1">
      <alignment horizontal="center" vertical="center"/>
      <protection hidden="1"/>
    </xf>
    <xf numFmtId="0" fontId="14" fillId="5" borderId="16" xfId="0" applyFont="1" applyFill="1" applyBorder="1" applyAlignment="1" applyProtection="1">
      <alignment horizontal="center" vertical="center"/>
      <protection hidden="1"/>
    </xf>
    <xf numFmtId="0" fontId="14" fillId="4" borderId="21" xfId="0" applyFont="1" applyFill="1" applyBorder="1" applyAlignment="1" applyProtection="1">
      <alignment horizontal="center" vertical="center"/>
      <protection hidden="1"/>
    </xf>
    <xf numFmtId="0" fontId="14" fillId="4" borderId="19" xfId="0" applyFont="1" applyFill="1" applyBorder="1" applyAlignment="1" applyProtection="1">
      <alignment horizontal="center" vertical="center"/>
      <protection hidden="1"/>
    </xf>
    <xf numFmtId="0" fontId="14" fillId="4" borderId="16" xfId="0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4" borderId="47" xfId="0" applyFont="1" applyFill="1" applyBorder="1" applyAlignment="1" applyProtection="1">
      <alignment horizontal="center" textRotation="90"/>
      <protection hidden="1"/>
    </xf>
    <xf numFmtId="0" fontId="14" fillId="4" borderId="48" xfId="0" applyFont="1" applyFill="1" applyBorder="1" applyAlignment="1" applyProtection="1">
      <alignment horizontal="center" textRotation="90"/>
      <protection hidden="1"/>
    </xf>
    <xf numFmtId="0" fontId="14" fillId="4" borderId="49" xfId="0" applyFont="1" applyFill="1" applyBorder="1" applyAlignment="1" applyProtection="1">
      <alignment horizontal="center" textRotation="90"/>
      <protection hidden="1"/>
    </xf>
    <xf numFmtId="0" fontId="14" fillId="4" borderId="1" xfId="0" applyFont="1" applyFill="1" applyBorder="1" applyAlignment="1" applyProtection="1">
      <alignment horizontal="center" textRotation="90"/>
      <protection hidden="1"/>
    </xf>
    <xf numFmtId="0" fontId="14" fillId="4" borderId="0" xfId="0" applyFont="1" applyFill="1" applyBorder="1" applyAlignment="1" applyProtection="1">
      <alignment horizontal="center" textRotation="90"/>
      <protection hidden="1"/>
    </xf>
    <xf numFmtId="0" fontId="14" fillId="4" borderId="50" xfId="0" applyFont="1" applyFill="1" applyBorder="1" applyAlignment="1" applyProtection="1">
      <alignment horizontal="center" textRotation="90"/>
      <protection hidden="1"/>
    </xf>
    <xf numFmtId="0" fontId="14" fillId="4" borderId="51" xfId="0" applyFont="1" applyFill="1" applyBorder="1" applyAlignment="1" applyProtection="1">
      <alignment horizontal="center" textRotation="90"/>
      <protection hidden="1"/>
    </xf>
    <xf numFmtId="0" fontId="14" fillId="4" borderId="5" xfId="0" applyFont="1" applyFill="1" applyBorder="1" applyAlignment="1" applyProtection="1">
      <alignment horizontal="center" textRotation="90"/>
      <protection hidden="1"/>
    </xf>
    <xf numFmtId="0" fontId="14" fillId="4" borderId="52" xfId="0" applyFont="1" applyFill="1" applyBorder="1" applyAlignment="1" applyProtection="1">
      <alignment horizontal="center" textRotation="90"/>
      <protection hidden="1"/>
    </xf>
    <xf numFmtId="0" fontId="14" fillId="4" borderId="53" xfId="0" applyFont="1" applyFill="1" applyBorder="1" applyAlignment="1" applyProtection="1">
      <alignment horizontal="center" textRotation="90"/>
      <protection hidden="1"/>
    </xf>
    <xf numFmtId="0" fontId="14" fillId="4" borderId="54" xfId="0" applyFont="1" applyFill="1" applyBorder="1" applyAlignment="1" applyProtection="1">
      <alignment horizontal="center" textRotation="90"/>
      <protection hidden="1"/>
    </xf>
    <xf numFmtId="0" fontId="14" fillId="4" borderId="55" xfId="0" applyFont="1" applyFill="1" applyBorder="1" applyAlignment="1" applyProtection="1">
      <alignment horizontal="center" textRotation="90"/>
      <protection hidden="1"/>
    </xf>
    <xf numFmtId="0" fontId="14" fillId="4" borderId="56" xfId="0" applyFont="1" applyFill="1" applyBorder="1" applyAlignment="1" applyProtection="1">
      <alignment horizontal="center" textRotation="90"/>
      <protection hidden="1"/>
    </xf>
    <xf numFmtId="0" fontId="14" fillId="4" borderId="57" xfId="0" applyFont="1" applyFill="1" applyBorder="1" applyAlignment="1" applyProtection="1">
      <alignment horizontal="center" textRotation="90"/>
      <protection hidden="1"/>
    </xf>
    <xf numFmtId="0" fontId="14" fillId="4" borderId="58" xfId="0" applyFont="1" applyFill="1" applyBorder="1" applyAlignment="1" applyProtection="1">
      <alignment horizontal="center" textRotation="90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4" fillId="3" borderId="12" xfId="0" applyFont="1" applyFill="1" applyBorder="1" applyAlignment="1" applyProtection="1">
      <alignment horizontal="center" vertical="center"/>
      <protection hidden="1"/>
    </xf>
    <xf numFmtId="0" fontId="14" fillId="3" borderId="19" xfId="0" applyFont="1" applyFill="1" applyBorder="1" applyAlignment="1" applyProtection="1">
      <alignment horizontal="center" vertical="center"/>
      <protection hidden="1"/>
    </xf>
    <xf numFmtId="179" fontId="17" fillId="0" borderId="53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48" xfId="0" applyFont="1" applyFill="1" applyBorder="1" applyAlignment="1" applyProtection="1">
      <alignment horizontal="center" vertical="center" shrinkToFit="1"/>
      <protection locked="0"/>
    </xf>
    <xf numFmtId="0" fontId="17" fillId="0" borderId="59" xfId="0" applyFont="1" applyFill="1" applyBorder="1" applyAlignment="1" applyProtection="1">
      <alignment horizontal="left" vertical="center" shrinkToFit="1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60" xfId="0" applyFont="1" applyFill="1" applyBorder="1" applyAlignment="1" applyProtection="1">
      <alignment horizontal="left" vertical="center" shrinkToFit="1"/>
      <protection hidden="1"/>
    </xf>
    <xf numFmtId="0" fontId="14" fillId="6" borderId="12" xfId="0" applyFont="1" applyFill="1" applyBorder="1" applyAlignment="1" applyProtection="1">
      <alignment horizontal="center" vertical="center"/>
      <protection hidden="1"/>
    </xf>
    <xf numFmtId="0" fontId="14" fillId="6" borderId="19" xfId="0" applyFont="1" applyFill="1" applyBorder="1" applyAlignment="1" applyProtection="1">
      <alignment horizontal="center" vertical="center"/>
      <protection hidden="1"/>
    </xf>
    <xf numFmtId="0" fontId="14" fillId="6" borderId="61" xfId="0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0" fontId="14" fillId="0" borderId="34" xfId="0" applyFont="1" applyFill="1" applyBorder="1" applyAlignment="1" applyProtection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6" borderId="62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0" fontId="14" fillId="2" borderId="62" xfId="0" applyFont="1" applyFill="1" applyBorder="1" applyAlignment="1" applyProtection="1">
      <alignment horizontal="center" vertical="center"/>
      <protection hidden="1"/>
    </xf>
    <xf numFmtId="0" fontId="14" fillId="7" borderId="62" xfId="0" applyFont="1" applyFill="1" applyBorder="1" applyAlignment="1" applyProtection="1">
      <alignment horizontal="center" vertical="center"/>
      <protection hidden="1"/>
    </xf>
    <xf numFmtId="0" fontId="14" fillId="7" borderId="13" xfId="0" applyFont="1" applyFill="1" applyBorder="1" applyAlignment="1" applyProtection="1">
      <alignment horizontal="center" vertical="center"/>
      <protection hidden="1"/>
    </xf>
    <xf numFmtId="0" fontId="14" fillId="3" borderId="62" xfId="0" applyFont="1" applyFill="1" applyBorder="1" applyAlignment="1" applyProtection="1">
      <alignment horizontal="center" vertical="center"/>
      <protection hidden="1"/>
    </xf>
    <xf numFmtId="0" fontId="14" fillId="3" borderId="13" xfId="0" applyFont="1" applyFill="1" applyBorder="1" applyAlignment="1" applyProtection="1">
      <alignment horizontal="center" vertical="center"/>
      <protection hidden="1"/>
    </xf>
    <xf numFmtId="0" fontId="14" fillId="3" borderId="61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3" fillId="0" borderId="63" xfId="0" applyFont="1" applyBorder="1" applyAlignment="1" applyProtection="1">
      <alignment horizontal="center" vertical="center"/>
      <protection hidden="1"/>
    </xf>
    <xf numFmtId="0" fontId="23" fillId="0" borderId="64" xfId="0" applyFont="1" applyBorder="1" applyAlignment="1" applyProtection="1">
      <alignment horizontal="center" vertical="center"/>
      <protection hidden="1"/>
    </xf>
    <xf numFmtId="0" fontId="23" fillId="0" borderId="65" xfId="0" applyFont="1" applyBorder="1" applyAlignment="1" applyProtection="1">
      <alignment horizontal="center" vertical="center"/>
      <protection hidden="1"/>
    </xf>
    <xf numFmtId="0" fontId="23" fillId="0" borderId="66" xfId="0" applyFont="1" applyBorder="1" applyAlignment="1" applyProtection="1">
      <alignment horizontal="center" vertical="center"/>
      <protection hidden="1"/>
    </xf>
    <xf numFmtId="0" fontId="23" fillId="0" borderId="67" xfId="0" applyFont="1" applyBorder="1" applyAlignment="1" applyProtection="1">
      <alignment horizontal="center" vertical="center"/>
      <protection hidden="1"/>
    </xf>
    <xf numFmtId="0" fontId="23" fillId="0" borderId="68" xfId="0" applyFont="1" applyBorder="1" applyAlignment="1" applyProtection="1">
      <alignment horizontal="center" vertical="center"/>
      <protection hidden="1"/>
    </xf>
    <xf numFmtId="174" fontId="17" fillId="0" borderId="27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3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7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28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59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37" xfId="0" applyNumberFormat="1" applyFont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0" fontId="17" fillId="0" borderId="69" xfId="0" applyFont="1" applyBorder="1" applyAlignment="1" applyProtection="1">
      <alignment horizontal="center" vertical="center" shrinkToFit="1"/>
      <protection hidden="1"/>
    </xf>
    <xf numFmtId="1" fontId="17" fillId="0" borderId="6" xfId="0" applyNumberFormat="1" applyFont="1" applyBorder="1" applyAlignment="1" applyProtection="1">
      <alignment horizontal="center" vertical="center" shrinkToFit="1"/>
      <protection hidden="1"/>
    </xf>
    <xf numFmtId="1" fontId="17" fillId="0" borderId="10" xfId="0" applyNumberFormat="1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4" xfId="0" applyFont="1" applyBorder="1" applyAlignment="1" applyProtection="1">
      <alignment horizontal="center" vertical="center" shrinkToFit="1"/>
      <protection hidden="1"/>
    </xf>
    <xf numFmtId="0" fontId="17" fillId="0" borderId="52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4" fillId="5" borderId="13" xfId="0" applyFont="1" applyFill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0" fontId="17" fillId="0" borderId="2" xfId="0" applyFont="1" applyBorder="1" applyAlignment="1" applyProtection="1">
      <alignment horizontal="center" vertical="center" shrinkToFit="1"/>
      <protection hidden="1"/>
    </xf>
    <xf numFmtId="0" fontId="17" fillId="0" borderId="44" xfId="0" applyFont="1" applyBorder="1" applyAlignment="1" applyProtection="1">
      <alignment horizontal="center" vertical="center" shrinkToFit="1"/>
      <protection hidden="1"/>
    </xf>
    <xf numFmtId="178" fontId="17" fillId="0" borderId="24" xfId="0" applyNumberFormat="1" applyFont="1" applyBorder="1" applyAlignment="1" applyProtection="1">
      <alignment horizontal="center" vertical="center" shrinkToFit="1"/>
      <protection hidden="1"/>
    </xf>
    <xf numFmtId="178" fontId="17" fillId="0" borderId="3" xfId="0" applyNumberFormat="1" applyFont="1" applyBorder="1" applyAlignment="1" applyProtection="1">
      <alignment horizontal="center" vertical="center" shrinkToFit="1"/>
      <protection hidden="1"/>
    </xf>
    <xf numFmtId="0" fontId="17" fillId="0" borderId="43" xfId="0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4" xfId="0" applyNumberFormat="1" applyFont="1" applyBorder="1" applyAlignment="1" applyProtection="1">
      <alignment horizontal="center" vertical="center" shrinkToFit="1"/>
      <protection hidden="1"/>
    </xf>
    <xf numFmtId="0" fontId="14" fillId="5" borderId="61" xfId="0" applyFont="1" applyFill="1" applyBorder="1" applyAlignment="1" applyProtection="1">
      <alignment horizontal="center" vertical="center" shrinkToFit="1"/>
      <protection hidden="1"/>
    </xf>
    <xf numFmtId="0" fontId="17" fillId="0" borderId="23" xfId="0" applyFont="1" applyBorder="1" applyAlignment="1" applyProtection="1">
      <alignment horizontal="center" vertical="center" shrinkToFit="1"/>
      <protection hidden="1"/>
    </xf>
    <xf numFmtId="0" fontId="14" fillId="4" borderId="12" xfId="0" applyFont="1" applyFill="1" applyBorder="1" applyAlignment="1" applyProtection="1">
      <alignment horizontal="center" vertical="center" shrinkToFit="1"/>
      <protection hidden="1"/>
    </xf>
    <xf numFmtId="0" fontId="14" fillId="4" borderId="13" xfId="0" applyFont="1" applyFill="1" applyBorder="1" applyAlignment="1" applyProtection="1">
      <alignment horizontal="center" vertical="center" shrinkToFit="1"/>
      <protection hidden="1"/>
    </xf>
    <xf numFmtId="0" fontId="14" fillId="4" borderId="61" xfId="0" applyFont="1" applyFill="1" applyBorder="1" applyAlignment="1" applyProtection="1">
      <alignment horizontal="center" vertical="center" shrinkToFit="1"/>
      <protection hidden="1"/>
    </xf>
    <xf numFmtId="1" fontId="17" fillId="0" borderId="45" xfId="0" applyNumberFormat="1" applyFont="1" applyBorder="1" applyAlignment="1" applyProtection="1">
      <alignment horizontal="center" vertical="center" shrinkToFit="1"/>
      <protection hidden="1"/>
    </xf>
    <xf numFmtId="1" fontId="17" fillId="0" borderId="60" xfId="0" applyNumberFormat="1" applyFont="1" applyBorder="1" applyAlignment="1" applyProtection="1">
      <alignment horizontal="center" vertical="center" shrinkToFit="1"/>
      <protection hidden="1"/>
    </xf>
    <xf numFmtId="0" fontId="14" fillId="5" borderId="12" xfId="0" applyFont="1" applyFill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4" fillId="5" borderId="70" xfId="0" applyFont="1" applyFill="1" applyBorder="1" applyAlignment="1" applyProtection="1">
      <alignment horizontal="center" vertical="center" shrinkToFit="1"/>
      <protection hidden="1"/>
    </xf>
    <xf numFmtId="1" fontId="17" fillId="0" borderId="32" xfId="0" applyNumberFormat="1" applyFont="1" applyBorder="1" applyAlignment="1" applyProtection="1">
      <alignment horizontal="center" vertical="center" shrinkToFit="1"/>
      <protection hidden="1"/>
    </xf>
    <xf numFmtId="1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7" fillId="0" borderId="34" xfId="0" applyNumberFormat="1" applyFont="1" applyFill="1" applyBorder="1" applyAlignment="1" applyProtection="1">
      <alignment horizontal="right" vertical="center" shrinkToFit="1"/>
      <protection locked="0"/>
    </xf>
    <xf numFmtId="179" fontId="14" fillId="8" borderId="32" xfId="0" applyNumberFormat="1" applyFont="1" applyFill="1" applyBorder="1" applyAlignment="1" applyProtection="1">
      <alignment horizontal="center" vertical="center"/>
      <protection hidden="1"/>
    </xf>
    <xf numFmtId="179" fontId="14" fillId="8" borderId="27" xfId="0" applyNumberFormat="1" applyFont="1" applyFill="1" applyBorder="1" applyAlignment="1" applyProtection="1">
      <alignment horizontal="center" vertical="center"/>
      <protection hidden="1"/>
    </xf>
    <xf numFmtId="0" fontId="14" fillId="7" borderId="12" xfId="0" applyFont="1" applyFill="1" applyBorder="1" applyAlignment="1" applyProtection="1">
      <alignment horizontal="center" vertical="center"/>
      <protection hidden="1"/>
    </xf>
    <xf numFmtId="0" fontId="14" fillId="7" borderId="19" xfId="0" applyFont="1" applyFill="1" applyBorder="1" applyAlignment="1" applyProtection="1">
      <alignment horizontal="center" vertical="center"/>
      <protection hidden="1"/>
    </xf>
    <xf numFmtId="0" fontId="14" fillId="7" borderId="61" xfId="0" applyFont="1" applyFill="1" applyBorder="1" applyAlignment="1" applyProtection="1">
      <alignment horizontal="center" vertical="center"/>
      <protection hidden="1"/>
    </xf>
    <xf numFmtId="174" fontId="14" fillId="0" borderId="34" xfId="0" applyNumberFormat="1" applyFont="1" applyFill="1" applyBorder="1" applyAlignment="1" applyProtection="1">
      <alignment horizontal="center" vertical="center"/>
      <protection hidden="1"/>
    </xf>
    <xf numFmtId="174" fontId="14" fillId="0" borderId="37" xfId="0" applyNumberFormat="1" applyFont="1" applyFill="1" applyBorder="1" applyAlignment="1" applyProtection="1">
      <alignment horizontal="center" vertical="center"/>
      <protection hidden="1"/>
    </xf>
    <xf numFmtId="0" fontId="14" fillId="5" borderId="21" xfId="0" applyFont="1" applyFill="1" applyBorder="1" applyAlignment="1" applyProtection="1">
      <alignment horizontal="center" vertical="center" shrinkToFit="1"/>
      <protection hidden="1"/>
    </xf>
    <xf numFmtId="0" fontId="14" fillId="5" borderId="19" xfId="0" applyFont="1" applyFill="1" applyBorder="1" applyAlignment="1" applyProtection="1">
      <alignment horizontal="center" vertical="center" shrinkToFit="1"/>
      <protection hidden="1"/>
    </xf>
    <xf numFmtId="0" fontId="14" fillId="5" borderId="16" xfId="0" applyFont="1" applyFill="1" applyBorder="1" applyAlignment="1" applyProtection="1">
      <alignment horizontal="center" vertical="center" shrinkToFit="1"/>
      <protection hidden="1"/>
    </xf>
    <xf numFmtId="0" fontId="14" fillId="7" borderId="21" xfId="0" applyFont="1" applyFill="1" applyBorder="1" applyAlignment="1" applyProtection="1">
      <alignment horizontal="center" vertical="center"/>
      <protection hidden="1"/>
    </xf>
    <xf numFmtId="0" fontId="14" fillId="7" borderId="16" xfId="0" applyFont="1" applyFill="1" applyBorder="1" applyAlignment="1" applyProtection="1">
      <alignment horizontal="center" vertical="center"/>
      <protection hidden="1"/>
    </xf>
    <xf numFmtId="0" fontId="14" fillId="2" borderId="61" xfId="0" applyFont="1" applyFill="1" applyBorder="1" applyAlignment="1" applyProtection="1">
      <alignment horizontal="center" vertical="center"/>
      <protection hidden="1"/>
    </xf>
    <xf numFmtId="0" fontId="14" fillId="6" borderId="21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6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60" xfId="0" applyFont="1" applyBorder="1" applyAlignment="1" applyProtection="1">
      <alignment horizontal="left" vertical="center" shrinkToFit="1"/>
      <protection hidden="1"/>
    </xf>
    <xf numFmtId="0" fontId="14" fillId="0" borderId="2" xfId="0" applyFont="1" applyBorder="1" applyAlignment="1" applyProtection="1">
      <alignment horizontal="left" vertical="center" shrinkToFit="1"/>
      <protection hidden="1"/>
    </xf>
    <xf numFmtId="0" fontId="14" fillId="0" borderId="23" xfId="0" applyFont="1" applyBorder="1" applyAlignment="1" applyProtection="1">
      <alignment horizontal="left" vertical="center" shrinkToFit="1"/>
      <protection hidden="1"/>
    </xf>
    <xf numFmtId="0" fontId="14" fillId="0" borderId="27" xfId="0" applyFont="1" applyBorder="1" applyAlignment="1" applyProtection="1">
      <alignment horizontal="left" vertical="center" shrinkToFit="1"/>
      <protection hidden="1"/>
    </xf>
    <xf numFmtId="0" fontId="14" fillId="0" borderId="3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left" vertical="center" shrinkToFit="1"/>
      <protection hidden="1"/>
    </xf>
    <xf numFmtId="0" fontId="14" fillId="0" borderId="10" xfId="0" applyFont="1" applyBorder="1" applyAlignment="1" applyProtection="1">
      <alignment horizontal="left" vertical="center" shrinkToFit="1"/>
      <protection hidden="1"/>
    </xf>
    <xf numFmtId="0" fontId="14" fillId="0" borderId="4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69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" xfId="0" applyFont="1" applyFill="1" applyBorder="1" applyAlignment="1" applyProtection="1">
      <alignment horizontal="center" vertical="center" shrinkToFit="1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4" borderId="21" xfId="0" applyFont="1" applyFill="1" applyBorder="1" applyAlignment="1" applyProtection="1">
      <alignment horizontal="center" vertical="center" shrinkToFit="1"/>
      <protection hidden="1"/>
    </xf>
    <xf numFmtId="0" fontId="10" fillId="4" borderId="19" xfId="0" applyFont="1" applyFill="1" applyBorder="1" applyAlignment="1" applyProtection="1">
      <alignment horizontal="center" vertical="center" shrinkToFit="1"/>
      <protection hidden="1"/>
    </xf>
    <xf numFmtId="0" fontId="10" fillId="4" borderId="16" xfId="0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Border="1" applyAlignment="1" applyProtection="1">
      <alignment horizontal="left" vertical="center" shrinkToFit="1"/>
      <protection hidden="1"/>
    </xf>
    <xf numFmtId="0" fontId="10" fillId="0" borderId="18" xfId="0" applyFont="1" applyBorder="1" applyAlignment="1" applyProtection="1">
      <alignment horizontal="left" vertical="center" shrinkToFit="1"/>
      <protection hidden="1"/>
    </xf>
    <xf numFmtId="0" fontId="10" fillId="0" borderId="14" xfId="0" applyFont="1" applyBorder="1" applyAlignment="1" applyProtection="1">
      <alignment horizontal="left" vertical="center" shrinkToFit="1"/>
      <protection hidden="1"/>
    </xf>
    <xf numFmtId="0" fontId="10" fillId="0" borderId="15" xfId="0" applyFont="1" applyBorder="1" applyAlignment="1" applyProtection="1">
      <alignment horizontal="left" vertical="center" shrinkToFit="1"/>
      <protection hidden="1"/>
    </xf>
    <xf numFmtId="0" fontId="11" fillId="0" borderId="24" xfId="0" applyFont="1" applyFill="1" applyBorder="1" applyAlignment="1" applyProtection="1">
      <alignment horizontal="center" vertical="center" shrinkToFit="1"/>
      <protection hidden="1"/>
    </xf>
    <xf numFmtId="0" fontId="11" fillId="0" borderId="3" xfId="0" applyFont="1" applyFill="1" applyBorder="1" applyAlignment="1" applyProtection="1">
      <alignment horizontal="center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0" fillId="6" borderId="21" xfId="0" applyFont="1" applyFill="1" applyBorder="1" applyAlignment="1" applyProtection="1">
      <alignment horizontal="center" vertical="center"/>
      <protection hidden="1"/>
    </xf>
    <xf numFmtId="0" fontId="10" fillId="6" borderId="19" xfId="0" applyFont="1" applyFill="1" applyBorder="1" applyAlignment="1" applyProtection="1">
      <alignment horizontal="center" vertical="center"/>
      <protection hidden="1"/>
    </xf>
    <xf numFmtId="0" fontId="10" fillId="6" borderId="16" xfId="0" applyFont="1" applyFill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178" fontId="10" fillId="0" borderId="20" xfId="0" applyNumberFormat="1" applyFont="1" applyBorder="1" applyAlignment="1" applyProtection="1">
      <alignment horizontal="center" vertical="center" shrinkToFit="1"/>
      <protection hidden="1"/>
    </xf>
    <xf numFmtId="178" fontId="10" fillId="0" borderId="2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44" xfId="0" applyFont="1" applyBorder="1" applyAlignment="1" applyProtection="1">
      <alignment horizontal="center" vertical="center" shrinkToFit="1"/>
      <protection hidden="1"/>
    </xf>
    <xf numFmtId="0" fontId="10" fillId="3" borderId="31" xfId="0" applyFont="1" applyFill="1" applyBorder="1" applyAlignment="1" applyProtection="1">
      <alignment horizontal="center" vertical="center" shrinkToFit="1"/>
      <protection hidden="1"/>
    </xf>
    <xf numFmtId="0" fontId="10" fillId="3" borderId="43" xfId="0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 applyProtection="1">
      <alignment horizontal="center" vertical="center" shrinkToFit="1"/>
      <protection hidden="1"/>
    </xf>
    <xf numFmtId="0" fontId="10" fillId="0" borderId="69" xfId="0" applyFont="1" applyBorder="1" applyAlignment="1" applyProtection="1">
      <alignment horizontal="center" vertical="center" shrinkToFit="1"/>
      <protection hidden="1"/>
    </xf>
    <xf numFmtId="0" fontId="10" fillId="3" borderId="10" xfId="0" applyFont="1" applyFill="1" applyBorder="1" applyAlignment="1" applyProtection="1">
      <alignment horizontal="center" vertical="center" shrinkToFit="1"/>
      <protection hidden="1"/>
    </xf>
    <xf numFmtId="0" fontId="10" fillId="3" borderId="4" xfId="0" applyFont="1" applyFill="1" applyBorder="1" applyAlignment="1" applyProtection="1">
      <alignment horizontal="center" vertical="center" shrinkToFit="1"/>
      <protection hidden="1"/>
    </xf>
    <xf numFmtId="0" fontId="10" fillId="3" borderId="69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45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0" borderId="27" xfId="0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 applyProtection="1">
      <alignment horizontal="center" vertical="center" shrinkToFit="1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3" borderId="17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left" vertical="center" shrinkToFit="1"/>
      <protection hidden="1"/>
    </xf>
    <xf numFmtId="0" fontId="10" fillId="0" borderId="3" xfId="0" applyFont="1" applyBorder="1" applyAlignment="1" applyProtection="1">
      <alignment horizontal="left" vertical="center" shrinkToFit="1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10" xfId="0" applyFont="1" applyBorder="1" applyAlignment="1" applyProtection="1">
      <alignment horizontal="left" vertical="center" shrinkToFit="1"/>
      <protection hidden="1"/>
    </xf>
    <xf numFmtId="0" fontId="10" fillId="0" borderId="4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60" xfId="0" applyFont="1" applyBorder="1" applyAlignment="1" applyProtection="1">
      <alignment horizontal="left" vertical="center" shrinkToFit="1"/>
      <protection hidden="1"/>
    </xf>
    <xf numFmtId="0" fontId="10" fillId="0" borderId="2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7" borderId="21" xfId="0" applyFont="1" applyFill="1" applyBorder="1" applyAlignment="1" applyProtection="1">
      <alignment horizontal="center" vertical="center"/>
      <protection hidden="1"/>
    </xf>
    <xf numFmtId="0" fontId="10" fillId="7" borderId="19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center"/>
      <protection hidden="1"/>
    </xf>
    <xf numFmtId="0" fontId="10" fillId="3" borderId="61" xfId="0" applyFont="1" applyFill="1" applyBorder="1" applyAlignment="1" applyProtection="1">
      <alignment horizontal="center" vertical="center"/>
      <protection hidden="1"/>
    </xf>
    <xf numFmtId="179" fontId="10" fillId="8" borderId="32" xfId="0" applyNumberFormat="1" applyFont="1" applyFill="1" applyBorder="1" applyAlignment="1" applyProtection="1">
      <alignment horizontal="center" vertical="center"/>
      <protection hidden="1"/>
    </xf>
    <xf numFmtId="179" fontId="10" fillId="8" borderId="27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7" borderId="62" xfId="0" applyFont="1" applyFill="1" applyBorder="1" applyAlignment="1" applyProtection="1">
      <alignment horizontal="center" vertical="center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10" fillId="7" borderId="12" xfId="0" applyFont="1" applyFill="1" applyBorder="1" applyAlignment="1" applyProtection="1">
      <alignment horizontal="center" vertical="center"/>
      <protection hidden="1"/>
    </xf>
    <xf numFmtId="179" fontId="10" fillId="0" borderId="34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3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48" xfId="0" applyFont="1" applyFill="1" applyBorder="1" applyAlignment="1" applyProtection="1">
      <alignment horizontal="center" vertical="center" shrinkToFit="1"/>
      <protection hidden="1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174" fontId="10" fillId="0" borderId="34" xfId="0" applyNumberFormat="1" applyFont="1" applyFill="1" applyBorder="1" applyAlignment="1" applyProtection="1">
      <alignment horizontal="center" vertical="center"/>
      <protection hidden="1"/>
    </xf>
    <xf numFmtId="174" fontId="10" fillId="0" borderId="37" xfId="0" applyNumberFormat="1" applyFont="1" applyFill="1" applyBorder="1" applyAlignment="1" applyProtection="1">
      <alignment horizontal="center" vertical="center"/>
      <protection hidden="1"/>
    </xf>
    <xf numFmtId="0" fontId="10" fillId="7" borderId="61" xfId="0" applyFont="1" applyFill="1" applyBorder="1" applyAlignment="1" applyProtection="1">
      <alignment horizontal="center" vertical="center"/>
      <protection hidden="1"/>
    </xf>
    <xf numFmtId="0" fontId="10" fillId="6" borderId="13" xfId="0" applyFont="1" applyFill="1" applyBorder="1" applyAlignment="1" applyProtection="1">
      <alignment horizontal="center" vertical="center"/>
      <protection hidden="1"/>
    </xf>
    <xf numFmtId="0" fontId="10" fillId="6" borderId="12" xfId="0" applyFont="1" applyFill="1" applyBorder="1" applyAlignment="1" applyProtection="1">
      <alignment horizontal="center" vertical="center"/>
      <protection hidden="1"/>
    </xf>
    <xf numFmtId="0" fontId="10" fillId="6" borderId="61" xfId="0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32" fillId="0" borderId="63" xfId="0" applyFont="1" applyBorder="1" applyAlignment="1" applyProtection="1">
      <alignment horizontal="center" vertical="center"/>
      <protection hidden="1"/>
    </xf>
    <xf numFmtId="0" fontId="32" fillId="0" borderId="64" xfId="0" applyFont="1" applyBorder="1" applyAlignment="1" applyProtection="1">
      <alignment horizontal="center" vertical="center"/>
      <protection hidden="1"/>
    </xf>
    <xf numFmtId="0" fontId="32" fillId="0" borderId="65" xfId="0" applyFont="1" applyBorder="1" applyAlignment="1" applyProtection="1">
      <alignment horizontal="center" vertical="center"/>
      <protection hidden="1"/>
    </xf>
    <xf numFmtId="0" fontId="32" fillId="0" borderId="66" xfId="0" applyFont="1" applyBorder="1" applyAlignment="1" applyProtection="1">
      <alignment horizontal="center" vertical="center"/>
      <protection hidden="1"/>
    </xf>
    <xf numFmtId="0" fontId="32" fillId="0" borderId="67" xfId="0" applyFont="1" applyBorder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 shrinkToFit="1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hidden="1"/>
    </xf>
    <xf numFmtId="0" fontId="10" fillId="0" borderId="38" xfId="0" applyFont="1" applyFill="1" applyBorder="1" applyAlignment="1" applyProtection="1">
      <alignment horizontal="center" vertical="center" shrinkToFit="1"/>
      <protection hidden="1"/>
    </xf>
    <xf numFmtId="174" fontId="10" fillId="0" borderId="27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9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8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59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6" xfId="0" applyNumberFormat="1" applyFont="1" applyBorder="1" applyAlignment="1" applyProtection="1">
      <alignment horizontal="center" vertical="center" shrinkToFit="1"/>
      <protection hidden="1"/>
    </xf>
    <xf numFmtId="178" fontId="10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5" borderId="21" xfId="0" applyFont="1" applyFill="1" applyBorder="1" applyAlignment="1" applyProtection="1">
      <alignment horizontal="center" vertical="center" shrinkToFit="1"/>
      <protection hidden="1"/>
    </xf>
    <xf numFmtId="0" fontId="10" fillId="5" borderId="19" xfId="0" applyFont="1" applyFill="1" applyBorder="1" applyAlignment="1" applyProtection="1">
      <alignment horizontal="center" vertical="center" shrinkToFit="1"/>
      <protection hidden="1"/>
    </xf>
    <xf numFmtId="0" fontId="10" fillId="5" borderId="16" xfId="0" applyFont="1" applyFill="1" applyBorder="1" applyAlignment="1" applyProtection="1">
      <alignment horizontal="center" vertical="center" shrinkToFit="1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3" borderId="6" xfId="0" applyFont="1" applyFill="1" applyBorder="1" applyAlignment="1" applyProtection="1">
      <alignment horizontal="center" vertical="center" shrinkToFit="1"/>
      <protection hidden="1"/>
    </xf>
    <xf numFmtId="0" fontId="10" fillId="0" borderId="25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31" fillId="5" borderId="53" xfId="0" applyFont="1" applyFill="1" applyBorder="1" applyAlignment="1" applyProtection="1">
      <alignment horizontal="center" textRotation="90"/>
      <protection hidden="1"/>
    </xf>
    <xf numFmtId="0" fontId="31" fillId="5" borderId="48" xfId="0" applyFont="1" applyFill="1" applyBorder="1" applyAlignment="1" applyProtection="1">
      <alignment horizontal="center" textRotation="90"/>
      <protection hidden="1"/>
    </xf>
    <xf numFmtId="0" fontId="31" fillId="5" borderId="49" xfId="0" applyFont="1" applyFill="1" applyBorder="1" applyAlignment="1" applyProtection="1">
      <alignment horizontal="center" textRotation="90"/>
      <protection hidden="1"/>
    </xf>
    <xf numFmtId="0" fontId="31" fillId="5" borderId="55" xfId="0" applyFont="1" applyFill="1" applyBorder="1" applyAlignment="1" applyProtection="1">
      <alignment horizontal="center" textRotation="90"/>
      <protection hidden="1"/>
    </xf>
    <xf numFmtId="0" fontId="31" fillId="5" borderId="0" xfId="0" applyFont="1" applyFill="1" applyBorder="1" applyAlignment="1" applyProtection="1">
      <alignment horizontal="center" textRotation="90"/>
      <protection hidden="1"/>
    </xf>
    <xf numFmtId="0" fontId="31" fillId="5" borderId="50" xfId="0" applyFont="1" applyFill="1" applyBorder="1" applyAlignment="1" applyProtection="1">
      <alignment horizontal="center" textRotation="90"/>
      <protection hidden="1"/>
    </xf>
    <xf numFmtId="0" fontId="31" fillId="5" borderId="57" xfId="0" applyFont="1" applyFill="1" applyBorder="1" applyAlignment="1" applyProtection="1">
      <alignment horizontal="center" textRotation="90"/>
      <protection hidden="1"/>
    </xf>
    <xf numFmtId="0" fontId="31" fillId="5" borderId="5" xfId="0" applyFont="1" applyFill="1" applyBorder="1" applyAlignment="1" applyProtection="1">
      <alignment horizontal="center" textRotation="90"/>
      <protection hidden="1"/>
    </xf>
    <xf numFmtId="0" fontId="31" fillId="5" borderId="52" xfId="0" applyFont="1" applyFill="1" applyBorder="1" applyAlignment="1" applyProtection="1">
      <alignment horizontal="center" textRotation="90"/>
      <protection hidden="1"/>
    </xf>
    <xf numFmtId="0" fontId="31" fillId="5" borderId="47" xfId="0" applyFont="1" applyFill="1" applyBorder="1" applyAlignment="1" applyProtection="1">
      <alignment horizontal="center" textRotation="90"/>
      <protection hidden="1"/>
    </xf>
    <xf numFmtId="0" fontId="31" fillId="5" borderId="1" xfId="0" applyFont="1" applyFill="1" applyBorder="1" applyAlignment="1" applyProtection="1">
      <alignment horizontal="center" textRotation="90"/>
      <protection hidden="1"/>
    </xf>
    <xf numFmtId="0" fontId="31" fillId="5" borderId="51" xfId="0" applyFont="1" applyFill="1" applyBorder="1" applyAlignment="1" applyProtection="1">
      <alignment horizontal="center" textRotation="90"/>
      <protection hidden="1"/>
    </xf>
    <xf numFmtId="0" fontId="31" fillId="5" borderId="54" xfId="0" applyFont="1" applyFill="1" applyBorder="1" applyAlignment="1" applyProtection="1">
      <alignment horizontal="center" textRotation="90"/>
      <protection hidden="1"/>
    </xf>
    <xf numFmtId="0" fontId="31" fillId="5" borderId="56" xfId="0" applyFont="1" applyFill="1" applyBorder="1" applyAlignment="1" applyProtection="1">
      <alignment horizontal="center" textRotation="90"/>
      <protection hidden="1"/>
    </xf>
    <xf numFmtId="0" fontId="31" fillId="5" borderId="58" xfId="0" applyFont="1" applyFill="1" applyBorder="1" applyAlignment="1" applyProtection="1">
      <alignment horizontal="center" textRotation="90"/>
      <protection hidden="1"/>
    </xf>
    <xf numFmtId="0" fontId="10" fillId="5" borderId="13" xfId="0" applyFont="1" applyFill="1" applyBorder="1" applyAlignment="1" applyProtection="1">
      <alignment horizontal="center" vertical="center" shrinkToFit="1"/>
      <protection hidden="1"/>
    </xf>
    <xf numFmtId="0" fontId="10" fillId="5" borderId="61" xfId="0" applyFont="1" applyFill="1" applyBorder="1" applyAlignment="1" applyProtection="1">
      <alignment horizontal="center" vertical="center" shrinkToFit="1"/>
      <protection hidden="1"/>
    </xf>
    <xf numFmtId="1" fontId="10" fillId="0" borderId="6" xfId="0" applyNumberFormat="1" applyFont="1" applyBorder="1" applyAlignment="1" applyProtection="1">
      <alignment horizontal="center" vertical="center" shrinkToFit="1"/>
      <protection hidden="1"/>
    </xf>
    <xf numFmtId="1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4" borderId="12" xfId="0" applyFont="1" applyFill="1" applyBorder="1" applyAlignment="1" applyProtection="1">
      <alignment horizontal="center" vertical="center" shrinkToFit="1"/>
      <protection hidden="1"/>
    </xf>
    <xf numFmtId="0" fontId="10" fillId="4" borderId="13" xfId="0" applyFont="1" applyFill="1" applyBorder="1" applyAlignment="1" applyProtection="1">
      <alignment horizontal="center" vertical="center" shrinkToFit="1"/>
      <protection hidden="1"/>
    </xf>
    <xf numFmtId="1" fontId="10" fillId="0" borderId="45" xfId="0" applyNumberFormat="1" applyFont="1" applyBorder="1" applyAlignment="1" applyProtection="1">
      <alignment horizontal="center" vertical="center" shrinkToFit="1"/>
      <protection hidden="1"/>
    </xf>
    <xf numFmtId="1" fontId="10" fillId="0" borderId="60" xfId="0" applyNumberFormat="1" applyFont="1" applyBorder="1" applyAlignment="1" applyProtection="1">
      <alignment horizontal="center" vertical="center" shrinkToFit="1"/>
      <protection hidden="1"/>
    </xf>
    <xf numFmtId="0" fontId="10" fillId="0" borderId="43" xfId="0" applyFont="1" applyBorder="1" applyAlignment="1" applyProtection="1">
      <alignment horizontal="center" vertical="center" shrinkToFit="1"/>
      <protection hidden="1"/>
    </xf>
    <xf numFmtId="0" fontId="10" fillId="0" borderId="17" xfId="0" applyFont="1" applyBorder="1" applyAlignment="1" applyProtection="1">
      <alignment horizontal="center" vertical="center" shrinkToFit="1"/>
      <protection hidden="1"/>
    </xf>
    <xf numFmtId="0" fontId="10" fillId="5" borderId="12" xfId="0" applyFont="1" applyFill="1" applyBorder="1" applyAlignment="1" applyProtection="1">
      <alignment horizontal="center" vertical="center" shrinkToFit="1"/>
      <protection hidden="1"/>
    </xf>
    <xf numFmtId="0" fontId="10" fillId="5" borderId="70" xfId="0" applyFont="1" applyFill="1" applyBorder="1" applyAlignment="1" applyProtection="1">
      <alignment horizontal="center" vertical="center" shrinkToFit="1"/>
      <protection hidden="1"/>
    </xf>
    <xf numFmtId="0" fontId="10" fillId="0" borderId="23" xfId="0" applyFont="1" applyBorder="1" applyAlignment="1" applyProtection="1">
      <alignment horizontal="center" vertical="center" shrinkToFit="1"/>
      <protection hidden="1"/>
    </xf>
    <xf numFmtId="1" fontId="10" fillId="0" borderId="32" xfId="0" applyNumberFormat="1" applyFont="1" applyBorder="1" applyAlignment="1" applyProtection="1">
      <alignment horizontal="center" vertical="center" shrinkToFit="1"/>
      <protection hidden="1"/>
    </xf>
    <xf numFmtId="1" fontId="10" fillId="0" borderId="27" xfId="0" applyNumberFormat="1" applyFont="1" applyBorder="1" applyAlignment="1" applyProtection="1">
      <alignment horizontal="center" vertical="center" shrinkToFit="1"/>
      <protection hidden="1"/>
    </xf>
    <xf numFmtId="0" fontId="10" fillId="0" borderId="27" xfId="0" applyFont="1" applyFill="1" applyBorder="1" applyAlignment="1" applyProtection="1">
      <alignment horizontal="left" vertical="center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3" xfId="0" applyFont="1" applyFill="1" applyBorder="1" applyAlignment="1" applyProtection="1">
      <alignment horizontal="center" vertical="center" shrinkToFit="1"/>
      <protection hidden="1"/>
    </xf>
    <xf numFmtId="0" fontId="10" fillId="0" borderId="25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71" xfId="0" applyFont="1" applyFill="1" applyBorder="1" applyAlignment="1" applyProtection="1">
      <alignment horizontal="center" vertical="center" shrinkToFit="1"/>
      <protection hidden="1"/>
    </xf>
    <xf numFmtId="179" fontId="10" fillId="0" borderId="28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7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9" xfId="0" applyFont="1" applyFill="1" applyBorder="1" applyAlignment="1" applyProtection="1">
      <alignment horizontal="left" vertical="center" shrinkToFit="1"/>
      <protection hidden="1"/>
    </xf>
    <xf numFmtId="0" fontId="31" fillId="4" borderId="53" xfId="0" applyFont="1" applyFill="1" applyBorder="1" applyAlignment="1" applyProtection="1">
      <alignment horizontal="center" textRotation="90"/>
      <protection hidden="1"/>
    </xf>
    <xf numFmtId="0" fontId="31" fillId="4" borderId="48" xfId="0" applyFont="1" applyFill="1" applyBorder="1" applyAlignment="1" applyProtection="1">
      <alignment horizontal="center" textRotation="90"/>
      <protection hidden="1"/>
    </xf>
    <xf numFmtId="0" fontId="31" fillId="4" borderId="54" xfId="0" applyFont="1" applyFill="1" applyBorder="1" applyAlignment="1" applyProtection="1">
      <alignment horizontal="center" textRotation="90"/>
      <protection hidden="1"/>
    </xf>
    <xf numFmtId="0" fontId="31" fillId="4" borderId="55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center" textRotation="90"/>
      <protection hidden="1"/>
    </xf>
    <xf numFmtId="0" fontId="31" fillId="4" borderId="56" xfId="0" applyFont="1" applyFill="1" applyBorder="1" applyAlignment="1" applyProtection="1">
      <alignment horizontal="center" textRotation="90"/>
      <protection hidden="1"/>
    </xf>
    <xf numFmtId="0" fontId="31" fillId="4" borderId="57" xfId="0" applyFont="1" applyFill="1" applyBorder="1" applyAlignment="1" applyProtection="1">
      <alignment horizontal="center" textRotation="90"/>
      <protection hidden="1"/>
    </xf>
    <xf numFmtId="0" fontId="31" fillId="4" borderId="5" xfId="0" applyFont="1" applyFill="1" applyBorder="1" applyAlignment="1" applyProtection="1">
      <alignment horizontal="center" textRotation="90"/>
      <protection hidden="1"/>
    </xf>
    <xf numFmtId="0" fontId="31" fillId="4" borderId="58" xfId="0" applyFont="1" applyFill="1" applyBorder="1" applyAlignment="1" applyProtection="1">
      <alignment horizontal="center" textRotation="90"/>
      <protection hidden="1"/>
    </xf>
    <xf numFmtId="0" fontId="10" fillId="4" borderId="61" xfId="0" applyFont="1" applyFill="1" applyBorder="1" applyAlignment="1" applyProtection="1">
      <alignment horizontal="center" vertical="center" shrinkToFit="1"/>
      <protection hidden="1"/>
    </xf>
    <xf numFmtId="0" fontId="31" fillId="4" borderId="47" xfId="0" applyFont="1" applyFill="1" applyBorder="1" applyAlignment="1" applyProtection="1">
      <alignment horizontal="center" textRotation="90"/>
      <protection hidden="1"/>
    </xf>
    <xf numFmtId="0" fontId="31" fillId="4" borderId="49" xfId="0" applyFont="1" applyFill="1" applyBorder="1" applyAlignment="1" applyProtection="1">
      <alignment horizontal="center" textRotation="90"/>
      <protection hidden="1"/>
    </xf>
    <xf numFmtId="0" fontId="31" fillId="4" borderId="1" xfId="0" applyFont="1" applyFill="1" applyBorder="1" applyAlignment="1" applyProtection="1">
      <alignment horizontal="center" textRotation="90"/>
      <protection hidden="1"/>
    </xf>
    <xf numFmtId="0" fontId="31" fillId="4" borderId="50" xfId="0" applyFont="1" applyFill="1" applyBorder="1" applyAlignment="1" applyProtection="1">
      <alignment horizontal="center" textRotation="90"/>
      <protection hidden="1"/>
    </xf>
    <xf numFmtId="0" fontId="31" fillId="4" borderId="51" xfId="0" applyFont="1" applyFill="1" applyBorder="1" applyAlignment="1" applyProtection="1">
      <alignment horizontal="center" textRotation="90"/>
      <protection hidden="1"/>
    </xf>
    <xf numFmtId="0" fontId="31" fillId="4" borderId="52" xfId="0" applyFont="1" applyFill="1" applyBorder="1" applyAlignment="1" applyProtection="1">
      <alignment horizontal="center" textRotation="90"/>
      <protection hidden="1"/>
    </xf>
    <xf numFmtId="0" fontId="10" fillId="0" borderId="46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59" xfId="0" applyFont="1" applyFill="1" applyBorder="1" applyAlignment="1" applyProtection="1">
      <alignment horizontal="left" vertical="center" shrinkToFit="1"/>
      <protection hidden="1"/>
    </xf>
    <xf numFmtId="0" fontId="10" fillId="0" borderId="28" xfId="0" applyFont="1" applyFill="1" applyBorder="1" applyAlignment="1" applyProtection="1">
      <alignment horizontal="left" vertical="center" shrinkToFit="1"/>
      <protection hidden="1"/>
    </xf>
    <xf numFmtId="0" fontId="10" fillId="0" borderId="45" xfId="0" applyFont="1" applyFill="1" applyBorder="1" applyAlignment="1" applyProtection="1">
      <alignment horizontal="center" vertical="center" shrinkToFit="1"/>
      <protection hidden="1"/>
    </xf>
    <xf numFmtId="179" fontId="10" fillId="0" borderId="6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4" xfId="0" applyNumberFormat="1" applyFont="1" applyBorder="1" applyAlignment="1" applyProtection="1">
      <alignment horizontal="center" vertical="center" shrinkToFit="1"/>
      <protection hidden="1"/>
    </xf>
    <xf numFmtId="178" fontId="10" fillId="0" borderId="3" xfId="0" applyNumberFormat="1" applyFont="1" applyBorder="1" applyAlignment="1" applyProtection="1">
      <alignment horizontal="center" vertical="center" shrinkToFit="1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60" xfId="0" applyFont="1" applyFill="1" applyBorder="1" applyAlignment="1" applyProtection="1">
      <alignment horizontal="left" vertical="center" shrinkToFit="1"/>
      <protection hidden="1"/>
    </xf>
    <xf numFmtId="0" fontId="10" fillId="0" borderId="2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74" fontId="10" fillId="0" borderId="6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44" xfId="0" applyFont="1" applyFill="1" applyBorder="1" applyAlignment="1" applyProtection="1">
      <alignment horizontal="left" vertical="center" shrinkToFit="1"/>
      <protection hidden="1"/>
    </xf>
    <xf numFmtId="0" fontId="10" fillId="5" borderId="21" xfId="0" applyFont="1" applyFill="1" applyBorder="1" applyAlignment="1" applyProtection="1">
      <alignment horizontal="center" vertical="center"/>
      <protection hidden="1"/>
    </xf>
    <xf numFmtId="0" fontId="10" fillId="5" borderId="19" xfId="0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/>
      <protection hidden="1"/>
    </xf>
    <xf numFmtId="0" fontId="10" fillId="4" borderId="21" xfId="0" applyFont="1" applyFill="1" applyBorder="1" applyAlignment="1" applyProtection="1">
      <alignment horizontal="center" vertical="center"/>
      <protection hidden="1"/>
    </xf>
    <xf numFmtId="0" fontId="10" fillId="4" borderId="19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10" fillId="6" borderId="62" xfId="0" applyFont="1" applyFill="1" applyBorder="1" applyAlignment="1" applyProtection="1">
      <alignment horizontal="center" vertical="center"/>
      <protection hidden="1"/>
    </xf>
    <xf numFmtId="0" fontId="10" fillId="2" borderId="62" xfId="0" applyFont="1" applyFill="1" applyBorder="1" applyAlignment="1" applyProtection="1">
      <alignment horizontal="center" vertical="center"/>
      <protection hidden="1"/>
    </xf>
    <xf numFmtId="0" fontId="10" fillId="3" borderId="62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20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 2" xfId="20"/>
    <cellStyle name="Currency" xfId="21"/>
    <cellStyle name="Currency [0]" xfId="22"/>
  </cellStyles>
  <dxfs count="7"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ont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pload.wikimedia.org/wikipedia/commons/e/e2/De_buedingen-county_coat.png" TargetMode="External" /><Relationship Id="rId3" Type="http://schemas.openxmlformats.org/officeDocument/2006/relationships/hyperlink" Target="http://upload.wikimedia.org/wikipedia/commons/e/e2/De_buedingen-county_coat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95250</xdr:colOff>
      <xdr:row>1</xdr:row>
      <xdr:rowOff>9525</xdr:rowOff>
    </xdr:from>
    <xdr:to>
      <xdr:col>59</xdr:col>
      <xdr:colOff>0</xdr:colOff>
      <xdr:row>8</xdr:row>
      <xdr:rowOff>19050</xdr:rowOff>
    </xdr:to>
    <xdr:pic>
      <xdr:nvPicPr>
        <xdr:cNvPr id="1" name="Picture 7" descr="Bild:De buedingen-county coat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04775"/>
          <a:ext cx="11906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Z397"/>
  <sheetViews>
    <sheetView showGridLines="0" showRowColHeaders="0" tabSelected="1" workbookViewId="0" topLeftCell="A1">
      <selection activeCell="C8" sqref="C8:AU8"/>
    </sheetView>
  </sheetViews>
  <sheetFormatPr defaultColWidth="11.421875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78" t="s">
        <v>80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69" t="s">
        <v>81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Z3" s="225" t="s">
        <v>61</v>
      </c>
      <c r="BA3" s="225"/>
      <c r="BB3" s="225"/>
      <c r="BC3" s="225"/>
      <c r="BD3" s="225"/>
      <c r="BE3" s="225"/>
      <c r="BF3" s="225"/>
      <c r="BG3" s="22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68" t="s">
        <v>65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79" t="s">
        <v>79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67" t="s">
        <v>90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194" t="s">
        <v>62</v>
      </c>
      <c r="C11" s="194"/>
      <c r="D11" s="194"/>
      <c r="E11" s="194"/>
      <c r="F11" s="194"/>
      <c r="G11" s="194"/>
      <c r="H11" s="220">
        <v>0.5625</v>
      </c>
      <c r="I11" s="220"/>
      <c r="J11" s="220"/>
      <c r="K11" s="220"/>
      <c r="L11" s="17" t="s">
        <v>0</v>
      </c>
      <c r="T11" s="45" t="s">
        <v>1</v>
      </c>
      <c r="U11" s="221">
        <v>1</v>
      </c>
      <c r="V11" s="221"/>
      <c r="W11" s="46" t="s">
        <v>2</v>
      </c>
      <c r="X11" s="222">
        <v>14</v>
      </c>
      <c r="Y11" s="222"/>
      <c r="Z11" s="222"/>
      <c r="AA11" s="222"/>
      <c r="AB11" s="222"/>
      <c r="AC11" s="223">
        <f>IF(U11=2,"Halbzeit:","")</f>
      </c>
      <c r="AD11" s="223"/>
      <c r="AE11" s="223"/>
      <c r="AF11" s="223"/>
      <c r="AG11" s="223"/>
      <c r="AH11" s="223"/>
      <c r="AI11" s="222"/>
      <c r="AJ11" s="222"/>
      <c r="AK11" s="222"/>
      <c r="AL11" s="222"/>
      <c r="AM11" s="222"/>
      <c r="AN11" s="194" t="s">
        <v>3</v>
      </c>
      <c r="AO11" s="194"/>
      <c r="AP11" s="194"/>
      <c r="AQ11" s="194"/>
      <c r="AR11" s="194"/>
      <c r="AS11" s="194"/>
      <c r="AT11" s="194"/>
      <c r="AU11" s="194"/>
      <c r="AV11" s="194"/>
      <c r="AW11" s="224">
        <v>2</v>
      </c>
      <c r="AX11" s="224"/>
      <c r="AY11" s="224"/>
      <c r="AZ11" s="224"/>
      <c r="BA11" s="224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194" t="s">
        <v>62</v>
      </c>
      <c r="C14" s="194"/>
      <c r="D14" s="194"/>
      <c r="E14" s="194"/>
      <c r="F14" s="194"/>
      <c r="G14" s="194"/>
      <c r="H14" s="220">
        <v>0.7083333333333334</v>
      </c>
      <c r="I14" s="220"/>
      <c r="J14" s="220"/>
      <c r="K14" s="220"/>
      <c r="L14" s="17" t="s">
        <v>0</v>
      </c>
      <c r="T14" s="45" t="s">
        <v>1</v>
      </c>
      <c r="U14" s="221">
        <f>U11</f>
        <v>1</v>
      </c>
      <c r="V14" s="221"/>
      <c r="W14" s="46" t="s">
        <v>2</v>
      </c>
      <c r="X14" s="222">
        <f>X11</f>
        <v>14</v>
      </c>
      <c r="Y14" s="222"/>
      <c r="Z14" s="222"/>
      <c r="AA14" s="222"/>
      <c r="AB14" s="222"/>
      <c r="AC14" s="223">
        <f>IF(U14=2,"Halbzeit:","")</f>
      </c>
      <c r="AD14" s="223"/>
      <c r="AE14" s="223"/>
      <c r="AF14" s="223"/>
      <c r="AG14" s="223"/>
      <c r="AH14" s="223"/>
      <c r="AI14" s="421">
        <f>AI11</f>
        <v>0</v>
      </c>
      <c r="AJ14" s="421"/>
      <c r="AK14" s="421"/>
      <c r="AL14" s="421"/>
      <c r="AM14" s="421"/>
      <c r="AN14" s="194" t="s">
        <v>3</v>
      </c>
      <c r="AO14" s="194"/>
      <c r="AP14" s="194"/>
      <c r="AQ14" s="194"/>
      <c r="AR14" s="194"/>
      <c r="AS14" s="194"/>
      <c r="AT14" s="194"/>
      <c r="AU14" s="194"/>
      <c r="AV14" s="194"/>
      <c r="AW14" s="224">
        <f>AW11</f>
        <v>2</v>
      </c>
      <c r="AX14" s="224"/>
      <c r="AY14" s="224"/>
      <c r="AZ14" s="224"/>
      <c r="BA14" s="224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283" t="s">
        <v>5</v>
      </c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5"/>
      <c r="AC18" s="280" t="s">
        <v>6</v>
      </c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2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13" t="s">
        <v>82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5"/>
      <c r="Y19" s="156" t="s">
        <v>58</v>
      </c>
      <c r="AB19" s="117">
        <v>1</v>
      </c>
      <c r="AC19" s="213" t="s">
        <v>86</v>
      </c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5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219" t="s">
        <v>83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8"/>
      <c r="Y20" s="156" t="s">
        <v>59</v>
      </c>
      <c r="AB20" s="117">
        <v>2</v>
      </c>
      <c r="AC20" s="219" t="s">
        <v>87</v>
      </c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8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219" t="s">
        <v>84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Y21" s="156" t="s">
        <v>60</v>
      </c>
      <c r="AB21" s="117">
        <v>3</v>
      </c>
      <c r="AC21" s="219" t="s">
        <v>88</v>
      </c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8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16" t="s">
        <v>85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8"/>
      <c r="AB22" s="117">
        <v>4</v>
      </c>
      <c r="AC22" s="216" t="s">
        <v>89</v>
      </c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8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8" t="s">
        <v>9</v>
      </c>
      <c r="D26" s="329"/>
      <c r="E26" s="305" t="s">
        <v>10</v>
      </c>
      <c r="F26" s="306"/>
      <c r="G26" s="330"/>
      <c r="H26" s="305" t="s">
        <v>63</v>
      </c>
      <c r="I26" s="306"/>
      <c r="J26" s="306"/>
      <c r="K26" s="330"/>
      <c r="L26" s="305" t="s">
        <v>11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30"/>
      <c r="BC26" s="305" t="s">
        <v>12</v>
      </c>
      <c r="BD26" s="306"/>
      <c r="BE26" s="306"/>
      <c r="BF26" s="306"/>
      <c r="BG26" s="306"/>
      <c r="BH26" s="118"/>
    </row>
    <row r="27" spans="3:60" s="22" customFormat="1" ht="18" customHeight="1">
      <c r="C27" s="276">
        <v>1</v>
      </c>
      <c r="D27" s="277"/>
      <c r="E27" s="277" t="s">
        <v>13</v>
      </c>
      <c r="F27" s="277"/>
      <c r="G27" s="277"/>
      <c r="H27" s="403">
        <f>$H$11</f>
        <v>0.5625</v>
      </c>
      <c r="I27" s="404"/>
      <c r="J27" s="404"/>
      <c r="K27" s="405"/>
      <c r="L27" s="315" t="str">
        <f>$D$19</f>
        <v>VfR Hainchen</v>
      </c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120" t="s">
        <v>14</v>
      </c>
      <c r="AH27" s="270" t="str">
        <f>$D$20</f>
        <v>SG Steinberg/Glashütten</v>
      </c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1"/>
      <c r="BC27" s="307"/>
      <c r="BD27" s="308"/>
      <c r="BE27" s="308"/>
      <c r="BF27" s="310"/>
      <c r="BG27" s="310"/>
      <c r="BH27" s="121"/>
    </row>
    <row r="28" spans="3:60" s="22" customFormat="1" ht="18" customHeight="1" thickBot="1">
      <c r="C28" s="274">
        <v>2</v>
      </c>
      <c r="D28" s="275"/>
      <c r="E28" s="275" t="s">
        <v>13</v>
      </c>
      <c r="F28" s="275"/>
      <c r="G28" s="275"/>
      <c r="H28" s="338">
        <f>H27+TEXT($U$11*($X$11/1440)+($AI$11/1440)+($AW$11/1440),"hh:mm")</f>
        <v>0.5736111111111111</v>
      </c>
      <c r="I28" s="339"/>
      <c r="J28" s="339"/>
      <c r="K28" s="340"/>
      <c r="L28" s="341" t="str">
        <f>$D$21</f>
        <v>SG Kesselbach/Odenhausen/Allertshausen</v>
      </c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109" t="s">
        <v>14</v>
      </c>
      <c r="AH28" s="241" t="str">
        <f>$D$22</f>
        <v>SG Heegheim/Glauberg</v>
      </c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2"/>
      <c r="BC28" s="237"/>
      <c r="BD28" s="238"/>
      <c r="BE28" s="238"/>
      <c r="BF28" s="235"/>
      <c r="BG28" s="236"/>
      <c r="BH28" s="121"/>
    </row>
    <row r="29" spans="3:60" s="22" customFormat="1" ht="18" customHeight="1">
      <c r="C29" s="286">
        <v>3</v>
      </c>
      <c r="D29" s="287"/>
      <c r="E29" s="287" t="s">
        <v>15</v>
      </c>
      <c r="F29" s="287"/>
      <c r="G29" s="287"/>
      <c r="H29" s="345">
        <f aca="true" t="shared" si="0" ref="H29:H37">H28+TEXT($U$11*($X$11/1440)+($AI$11/1440)+($AW$11/1440),"hh:mm")</f>
        <v>0.5847222222222221</v>
      </c>
      <c r="I29" s="346"/>
      <c r="J29" s="346"/>
      <c r="K29" s="347"/>
      <c r="L29" s="272" t="str">
        <f>$AC$19</f>
        <v>SV Phönix Düdelsheim</v>
      </c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191" t="s">
        <v>14</v>
      </c>
      <c r="AH29" s="273" t="str">
        <f>$AC$20</f>
        <v>SG Hirzenhain/Merkenfritz</v>
      </c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311"/>
      <c r="BC29" s="239"/>
      <c r="BD29" s="240"/>
      <c r="BE29" s="240"/>
      <c r="BF29" s="309"/>
      <c r="BG29" s="309"/>
      <c r="BH29" s="121"/>
    </row>
    <row r="30" spans="3:60" s="22" customFormat="1" ht="18" customHeight="1" thickBot="1">
      <c r="C30" s="274">
        <v>4</v>
      </c>
      <c r="D30" s="275"/>
      <c r="E30" s="275" t="s">
        <v>15</v>
      </c>
      <c r="F30" s="275"/>
      <c r="G30" s="275"/>
      <c r="H30" s="338">
        <f t="shared" si="0"/>
        <v>0.5958333333333332</v>
      </c>
      <c r="I30" s="339"/>
      <c r="J30" s="339"/>
      <c r="K30" s="340"/>
      <c r="L30" s="341" t="str">
        <f>$AC$21</f>
        <v>1. FC Rommelhausen</v>
      </c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109" t="s">
        <v>14</v>
      </c>
      <c r="AH30" s="241" t="str">
        <f>$AC$22</f>
        <v>Teilnehmer A-Jugend</v>
      </c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2"/>
      <c r="BC30" s="237"/>
      <c r="BD30" s="238"/>
      <c r="BE30" s="238"/>
      <c r="BF30" s="235"/>
      <c r="BG30" s="236"/>
      <c r="BH30" s="121"/>
    </row>
    <row r="31" spans="3:60" s="22" customFormat="1" ht="18" customHeight="1">
      <c r="C31" s="286">
        <v>5</v>
      </c>
      <c r="D31" s="287"/>
      <c r="E31" s="287" t="s">
        <v>13</v>
      </c>
      <c r="F31" s="287"/>
      <c r="G31" s="287"/>
      <c r="H31" s="345">
        <f t="shared" si="0"/>
        <v>0.6069444444444443</v>
      </c>
      <c r="I31" s="346"/>
      <c r="J31" s="346"/>
      <c r="K31" s="347"/>
      <c r="L31" s="272" t="str">
        <f>$D$19</f>
        <v>VfR Hainchen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191" t="s">
        <v>14</v>
      </c>
      <c r="AH31" s="273" t="str">
        <f>$D$21</f>
        <v>SG Kesselbach/Odenhausen/Allertshausen</v>
      </c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311"/>
      <c r="BC31" s="239"/>
      <c r="BD31" s="240"/>
      <c r="BE31" s="240"/>
      <c r="BF31" s="309"/>
      <c r="BG31" s="309"/>
      <c r="BH31" s="121"/>
    </row>
    <row r="32" spans="3:60" s="22" customFormat="1" ht="18" customHeight="1" thickBot="1">
      <c r="C32" s="274">
        <v>6</v>
      </c>
      <c r="D32" s="275"/>
      <c r="E32" s="275" t="s">
        <v>13</v>
      </c>
      <c r="F32" s="275"/>
      <c r="G32" s="275"/>
      <c r="H32" s="338">
        <f t="shared" si="0"/>
        <v>0.6180555555555554</v>
      </c>
      <c r="I32" s="339"/>
      <c r="J32" s="339"/>
      <c r="K32" s="340"/>
      <c r="L32" s="341" t="str">
        <f>$D$20</f>
        <v>SG Steinberg/Glashütten</v>
      </c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109" t="s">
        <v>14</v>
      </c>
      <c r="AH32" s="241" t="str">
        <f>$D$22</f>
        <v>SG Heegheim/Glauberg</v>
      </c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2"/>
      <c r="BC32" s="237"/>
      <c r="BD32" s="238"/>
      <c r="BE32" s="238"/>
      <c r="BF32" s="235"/>
      <c r="BG32" s="236"/>
      <c r="BH32" s="121"/>
    </row>
    <row r="33" spans="3:60" s="22" customFormat="1" ht="18" customHeight="1">
      <c r="C33" s="286">
        <v>7</v>
      </c>
      <c r="D33" s="287"/>
      <c r="E33" s="287" t="s">
        <v>15</v>
      </c>
      <c r="F33" s="287"/>
      <c r="G33" s="287"/>
      <c r="H33" s="345">
        <f t="shared" si="0"/>
        <v>0.6291666666666664</v>
      </c>
      <c r="I33" s="346"/>
      <c r="J33" s="346"/>
      <c r="K33" s="347"/>
      <c r="L33" s="272" t="str">
        <f>$AC$19</f>
        <v>SV Phönix Düdelsheim</v>
      </c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191" t="s">
        <v>14</v>
      </c>
      <c r="AH33" s="273" t="str">
        <f>$AC$21</f>
        <v>1. FC Rommelhausen</v>
      </c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311"/>
      <c r="BC33" s="239"/>
      <c r="BD33" s="240"/>
      <c r="BE33" s="240"/>
      <c r="BF33" s="309"/>
      <c r="BG33" s="309"/>
      <c r="BH33" s="121"/>
    </row>
    <row r="34" spans="3:60" s="22" customFormat="1" ht="18" customHeight="1" thickBot="1">
      <c r="C34" s="274">
        <v>8</v>
      </c>
      <c r="D34" s="275"/>
      <c r="E34" s="275" t="s">
        <v>15</v>
      </c>
      <c r="F34" s="275"/>
      <c r="G34" s="275"/>
      <c r="H34" s="338">
        <f t="shared" si="0"/>
        <v>0.6402777777777775</v>
      </c>
      <c r="I34" s="339"/>
      <c r="J34" s="339"/>
      <c r="K34" s="340"/>
      <c r="L34" s="341" t="str">
        <f>$AC$20</f>
        <v>SG Hirzenhain/Merkenfritz</v>
      </c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109" t="s">
        <v>14</v>
      </c>
      <c r="AH34" s="241" t="str">
        <f>$AC$22</f>
        <v>Teilnehmer A-Jugend</v>
      </c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2"/>
      <c r="BC34" s="237"/>
      <c r="BD34" s="238"/>
      <c r="BE34" s="238"/>
      <c r="BF34" s="235"/>
      <c r="BG34" s="236"/>
      <c r="BH34" s="121"/>
    </row>
    <row r="35" spans="3:60" s="22" customFormat="1" ht="18" customHeight="1">
      <c r="C35" s="286">
        <v>9</v>
      </c>
      <c r="D35" s="287"/>
      <c r="E35" s="287" t="s">
        <v>13</v>
      </c>
      <c r="F35" s="287"/>
      <c r="G35" s="287"/>
      <c r="H35" s="345">
        <f t="shared" si="0"/>
        <v>0.6513888888888886</v>
      </c>
      <c r="I35" s="346"/>
      <c r="J35" s="346"/>
      <c r="K35" s="347"/>
      <c r="L35" s="272" t="str">
        <f>$D$22</f>
        <v>SG Heegheim/Glauberg</v>
      </c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191" t="s">
        <v>14</v>
      </c>
      <c r="AH35" s="273" t="str">
        <f>$D$19</f>
        <v>VfR Hainchen</v>
      </c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311"/>
      <c r="BC35" s="239"/>
      <c r="BD35" s="240"/>
      <c r="BE35" s="240"/>
      <c r="BF35" s="309"/>
      <c r="BG35" s="309"/>
      <c r="BH35" s="121"/>
    </row>
    <row r="36" spans="3:60" s="22" customFormat="1" ht="18" customHeight="1" thickBot="1">
      <c r="C36" s="274">
        <v>10</v>
      </c>
      <c r="D36" s="275"/>
      <c r="E36" s="275" t="s">
        <v>13</v>
      </c>
      <c r="F36" s="275"/>
      <c r="G36" s="275"/>
      <c r="H36" s="338">
        <f t="shared" si="0"/>
        <v>0.6624999999999996</v>
      </c>
      <c r="I36" s="339"/>
      <c r="J36" s="339"/>
      <c r="K36" s="340"/>
      <c r="L36" s="341" t="str">
        <f>$D$21</f>
        <v>SG Kesselbach/Odenhausen/Allertshausen</v>
      </c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109" t="s">
        <v>14</v>
      </c>
      <c r="AH36" s="241" t="str">
        <f>$D$20</f>
        <v>SG Steinberg/Glashütten</v>
      </c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2"/>
      <c r="BC36" s="237"/>
      <c r="BD36" s="238"/>
      <c r="BE36" s="238"/>
      <c r="BF36" s="235"/>
      <c r="BG36" s="236"/>
      <c r="BH36" s="121"/>
    </row>
    <row r="37" spans="3:60" s="22" customFormat="1" ht="18" customHeight="1">
      <c r="C37" s="286">
        <v>11</v>
      </c>
      <c r="D37" s="287"/>
      <c r="E37" s="287" t="s">
        <v>15</v>
      </c>
      <c r="F37" s="287"/>
      <c r="G37" s="287"/>
      <c r="H37" s="345">
        <f t="shared" si="0"/>
        <v>0.6736111111111107</v>
      </c>
      <c r="I37" s="346"/>
      <c r="J37" s="346"/>
      <c r="K37" s="347"/>
      <c r="L37" s="272" t="str">
        <f>$AC$22</f>
        <v>Teilnehmer A-Jugend</v>
      </c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191" t="s">
        <v>14</v>
      </c>
      <c r="AH37" s="273" t="str">
        <f>$AC$19</f>
        <v>SV Phönix Düdelsheim</v>
      </c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311"/>
      <c r="BC37" s="239"/>
      <c r="BD37" s="240"/>
      <c r="BE37" s="240"/>
      <c r="BF37" s="309"/>
      <c r="BG37" s="309"/>
      <c r="BH37" s="121"/>
    </row>
    <row r="38" spans="3:130" s="22" customFormat="1" ht="18" customHeight="1" thickBot="1">
      <c r="C38" s="274">
        <v>12</v>
      </c>
      <c r="D38" s="275"/>
      <c r="E38" s="275" t="s">
        <v>15</v>
      </c>
      <c r="F38" s="275"/>
      <c r="G38" s="275"/>
      <c r="H38" s="338">
        <f>H37+TEXT($U$11*($X$11/1440)+($AI$11/1440)+($AW$11/1440),"hh:mm")</f>
        <v>0.6847222222222218</v>
      </c>
      <c r="I38" s="339"/>
      <c r="J38" s="339"/>
      <c r="K38" s="340"/>
      <c r="L38" s="341" t="str">
        <f>$AC$21</f>
        <v>1. FC Rommelhausen</v>
      </c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109" t="s">
        <v>14</v>
      </c>
      <c r="AH38" s="241" t="str">
        <f>$AC$20</f>
        <v>SG Hirzenhain/Merkenfritz</v>
      </c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2"/>
      <c r="BC38" s="237"/>
      <c r="BD38" s="238"/>
      <c r="BE38" s="238"/>
      <c r="BF38" s="235"/>
      <c r="BG38" s="235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78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89" t="str">
        <f>M49</f>
        <v>VfR Hainchen</v>
      </c>
      <c r="AI41" s="290"/>
      <c r="AJ41" s="291"/>
      <c r="AK41" s="298" t="str">
        <f>M50</f>
        <v>SG Steinberg/Glashütten</v>
      </c>
      <c r="AL41" s="290"/>
      <c r="AM41" s="291"/>
      <c r="AN41" s="298" t="str">
        <f>M51</f>
        <v>SG Kesselbach/Odenhausen/Allertshausen</v>
      </c>
      <c r="AO41" s="290"/>
      <c r="AP41" s="291"/>
      <c r="AQ41" s="298" t="str">
        <f>M52</f>
        <v>SG Heegheim/Glauberg</v>
      </c>
      <c r="AR41" s="290"/>
      <c r="AS41" s="299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92"/>
      <c r="AI42" s="293"/>
      <c r="AJ42" s="294"/>
      <c r="AK42" s="300"/>
      <c r="AL42" s="293"/>
      <c r="AM42" s="294"/>
      <c r="AN42" s="300"/>
      <c r="AO42" s="293"/>
      <c r="AP42" s="294"/>
      <c r="AQ42" s="300"/>
      <c r="AR42" s="293"/>
      <c r="AS42" s="301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92"/>
      <c r="AI43" s="293"/>
      <c r="AJ43" s="294"/>
      <c r="AK43" s="300"/>
      <c r="AL43" s="293"/>
      <c r="AM43" s="294"/>
      <c r="AN43" s="300"/>
      <c r="AO43" s="293"/>
      <c r="AP43" s="294"/>
      <c r="AQ43" s="300"/>
      <c r="AR43" s="293"/>
      <c r="AS43" s="301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92"/>
      <c r="AI44" s="293"/>
      <c r="AJ44" s="294"/>
      <c r="AK44" s="300"/>
      <c r="AL44" s="293"/>
      <c r="AM44" s="294"/>
      <c r="AN44" s="300"/>
      <c r="AO44" s="293"/>
      <c r="AP44" s="294"/>
      <c r="AQ44" s="300"/>
      <c r="AR44" s="293"/>
      <c r="AS44" s="301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92"/>
      <c r="AI45" s="293"/>
      <c r="AJ45" s="294"/>
      <c r="AK45" s="300"/>
      <c r="AL45" s="293"/>
      <c r="AM45" s="294"/>
      <c r="AN45" s="300"/>
      <c r="AO45" s="293"/>
      <c r="AP45" s="294"/>
      <c r="AQ45" s="300"/>
      <c r="AR45" s="293"/>
      <c r="AS45" s="301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92"/>
      <c r="AI46" s="293"/>
      <c r="AJ46" s="294"/>
      <c r="AK46" s="300"/>
      <c r="AL46" s="293"/>
      <c r="AM46" s="294"/>
      <c r="AN46" s="300"/>
      <c r="AO46" s="293"/>
      <c r="AP46" s="294"/>
      <c r="AQ46" s="300"/>
      <c r="AR46" s="293"/>
      <c r="AS46" s="301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332" t="s">
        <v>16</v>
      </c>
      <c r="D47" s="333"/>
      <c r="E47" s="333"/>
      <c r="F47" s="333"/>
      <c r="G47" s="333"/>
      <c r="H47" s="333"/>
      <c r="I47" s="334"/>
      <c r="AH47" s="292"/>
      <c r="AI47" s="293"/>
      <c r="AJ47" s="294"/>
      <c r="AK47" s="300"/>
      <c r="AL47" s="293"/>
      <c r="AM47" s="294"/>
      <c r="AN47" s="300"/>
      <c r="AO47" s="293"/>
      <c r="AP47" s="294"/>
      <c r="AQ47" s="300"/>
      <c r="AR47" s="293"/>
      <c r="AS47" s="301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35" t="s">
        <v>17</v>
      </c>
      <c r="D48" s="336"/>
      <c r="E48" s="336"/>
      <c r="F48" s="337"/>
      <c r="G48" s="335" t="s">
        <v>18</v>
      </c>
      <c r="H48" s="336"/>
      <c r="I48" s="337"/>
      <c r="K48" s="205" t="str">
        <f>IF(' '!L9=0,D18,IF(' '!B9&lt;&gt;' '!L9,"es liegen nicht alle Ergebnisse vor",D18))</f>
        <v>Gruppe A</v>
      </c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198"/>
      <c r="AH48" s="295"/>
      <c r="AI48" s="296"/>
      <c r="AJ48" s="297"/>
      <c r="AK48" s="302"/>
      <c r="AL48" s="296"/>
      <c r="AM48" s="297"/>
      <c r="AN48" s="302"/>
      <c r="AO48" s="296"/>
      <c r="AP48" s="297"/>
      <c r="AQ48" s="302"/>
      <c r="AR48" s="296"/>
      <c r="AS48" s="303"/>
      <c r="AT48" s="201" t="s">
        <v>19</v>
      </c>
      <c r="AU48" s="201"/>
      <c r="AV48" s="374"/>
      <c r="AW48" s="372" t="s">
        <v>20</v>
      </c>
      <c r="AX48" s="201"/>
      <c r="AY48" s="374"/>
      <c r="AZ48" s="372" t="s">
        <v>21</v>
      </c>
      <c r="BA48" s="201"/>
      <c r="BB48" s="374"/>
      <c r="BC48" s="372" t="s">
        <v>22</v>
      </c>
      <c r="BD48" s="201"/>
      <c r="BE48" s="374"/>
      <c r="BF48" s="373" t="s">
        <v>23</v>
      </c>
      <c r="BG48" s="373"/>
      <c r="BH48" s="373"/>
      <c r="BI48" s="373"/>
      <c r="BJ48" s="373"/>
      <c r="BK48" s="373" t="s">
        <v>24</v>
      </c>
      <c r="BL48" s="373"/>
      <c r="BM48" s="372"/>
      <c r="BN48" s="372" t="s">
        <v>25</v>
      </c>
      <c r="BO48" s="201"/>
      <c r="BP48" s="198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8"/>
      <c r="D49" s="288"/>
      <c r="E49" s="288"/>
      <c r="F49" s="288"/>
      <c r="G49" s="288"/>
      <c r="H49" s="288"/>
      <c r="I49" s="288"/>
      <c r="K49" s="202">
        <f>IF(' '!$L$9=0,"",1)</f>
      </c>
      <c r="L49" s="203"/>
      <c r="M49" s="243" t="str">
        <f>IF(' '!$L$9=0,D19,VLOOKUP(' '!B5,' '!$C$5:$O$8,4,0))</f>
        <v>VfR Hainchen</v>
      </c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65"/>
      <c r="AI49" s="265"/>
      <c r="AJ49" s="266"/>
      <c r="AK49" s="304">
        <f>IF(AND(M49&amp;$AK$41=VLOOKUP(M49&amp;$AK$41,' '!$D$23:$H$46,1,0),VLOOKUP(M49&amp;$AK$41,' '!$D$23:$H$46,4,0)&lt;&gt;""),VLOOKUP(M49&amp;$AK$41,' '!$D$23:$H$46,4,0),VLOOKUP(M49&amp;$AK$41,' '!$D$23:$H$46,5,0))</f>
      </c>
      <c r="AL49" s="304"/>
      <c r="AM49" s="304"/>
      <c r="AN49" s="304">
        <f>IF(AND(M49&amp;$AN$41=VLOOKUP(M49&amp;$AN$41,' '!$D$23:$H$46,1,0),VLOOKUP(M49&amp;$AN$41,' '!$D$23:$H$46,4,0)&lt;&gt;""),VLOOKUP(M49&amp;$AN$41,' '!$D$23:$H$46,4,0),VLOOKUP(M49&amp;$AN$41,' '!$D$23:$H$46,5,0))</f>
      </c>
      <c r="AO49" s="304"/>
      <c r="AP49" s="304"/>
      <c r="AQ49" s="263">
        <f>IF(AND(M49&amp;$AQ$41=VLOOKUP(M49&amp;$AQ$41,' '!$D$23:$H$46,1,0),VLOOKUP(M49&amp;$AQ$41,' '!$D$23:$H$46,4,0)&lt;&gt;""),VLOOKUP(M49&amp;$AQ$41,' '!$D$23:$H$46,4,0),VLOOKUP(M49&amp;$AQ$41,' '!$D$23:$H$46,5,0))</f>
      </c>
      <c r="AR49" s="264"/>
      <c r="AS49" s="264"/>
      <c r="AT49" s="264">
        <f>IF(' '!$L$9=0,"",VLOOKUP(' '!B5,' '!$C$5:$O$8,10,0))</f>
      </c>
      <c r="AU49" s="264"/>
      <c r="AV49" s="367"/>
      <c r="AW49" s="304">
        <f>IF(' '!$L$9=0,"",VLOOKUP(' '!B5,' '!$C$5:$O$8,11,0))</f>
      </c>
      <c r="AX49" s="304"/>
      <c r="AY49" s="304"/>
      <c r="AZ49" s="304">
        <f>IF(' '!$L$9=0,"",VLOOKUP(' '!B5,' '!$C$5:$O$8,12,0))</f>
      </c>
      <c r="BA49" s="304"/>
      <c r="BB49" s="304"/>
      <c r="BC49" s="304">
        <f>IF(' '!$L$9=0,"",VLOOKUP(' '!B5,' '!$C$5:$O$8,13,0))</f>
      </c>
      <c r="BD49" s="304"/>
      <c r="BE49" s="304"/>
      <c r="BF49" s="363">
        <f>IF(' '!$L$9=0,"",VLOOKUP(' '!B5,' '!$C$5:$O$8,5,0))</f>
      </c>
      <c r="BG49" s="363"/>
      <c r="BH49" s="123">
        <f>IF(' '!$L$9=0,"",":")</f>
      </c>
      <c r="BI49" s="364">
        <f>IF(' '!$L$9=0,"",VLOOKUP(' '!B5,' '!$C$5:$O$8,6,0))</f>
      </c>
      <c r="BJ49" s="304"/>
      <c r="BK49" s="375">
        <f>IF(' '!$L$9=0,"",BF49-BI49)</f>
      </c>
      <c r="BL49" s="375"/>
      <c r="BM49" s="376"/>
      <c r="BN49" s="304">
        <f>IF(' '!$L$9=0,"",VLOOKUP(' '!B5,' '!$C$5:$O$8,7,0))</f>
      </c>
      <c r="BO49" s="304"/>
      <c r="BP49" s="263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8"/>
      <c r="D50" s="288"/>
      <c r="E50" s="288"/>
      <c r="F50" s="288"/>
      <c r="G50" s="288"/>
      <c r="H50" s="288"/>
      <c r="I50" s="288"/>
      <c r="K50" s="368">
        <f>IF(' '!$L$9=0,"",IF(VLOOKUP(' '!B6,' '!$C$5:$E$8,3,0)=MAX(K$49:K49),"",' '!B6))</f>
      </c>
      <c r="L50" s="369"/>
      <c r="M50" s="196" t="str">
        <f>IF(' '!$L$9=0,D20,VLOOKUP(' '!B6,' '!$C$5:$O$8,4,0))</f>
        <v>SG Steinberg/Glashütten</v>
      </c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255">
        <f>IF(AND(M50&amp;$AH$41=VLOOKUP(M50&amp;$AH$41,' '!$D$23:$H$46,1,0),VLOOKUP(M50&amp;$AH$41,' '!$D$23:$H$46,4,0)&lt;&gt;""),VLOOKUP(M50&amp;$AH$41,' '!$D$23:$H$46,4,0),VLOOKUP(M50&amp;$AH$41,' '!$D$23:$H$46,5,0))</f>
      </c>
      <c r="AI50" s="255"/>
      <c r="AJ50" s="256"/>
      <c r="AK50" s="204"/>
      <c r="AL50" s="204"/>
      <c r="AM50" s="204"/>
      <c r="AN50" s="246">
        <f>IF(AND(M50&amp;$AN$41=VLOOKUP(M50&amp;$AN$41,' '!$D$23:$H$46,1,0),VLOOKUP(M50&amp;$AN$41,' '!$D$23:$H$46,4,0)&lt;&gt;""),VLOOKUP(M50&amp;$AN$41,' '!$D$23:$H$46,4,0),VLOOKUP(M50&amp;$AN$41,' '!$D$23:$H$46,5,0))</f>
      </c>
      <c r="AO50" s="246"/>
      <c r="AP50" s="246"/>
      <c r="AQ50" s="259">
        <f>IF(AND(M50&amp;$AQ$41=VLOOKUP(M50&amp;$AQ$41,' '!$D$23:$H$46,1,0),VLOOKUP(M50&amp;$AQ$41,' '!$D$23:$H$46,4,0)&lt;&gt;""),VLOOKUP(M50&amp;$AQ$41,' '!$D$23:$H$46,4,0),VLOOKUP(M50&amp;$AQ$41,' '!$D$23:$H$46,5,0))</f>
      </c>
      <c r="AR50" s="255"/>
      <c r="AS50" s="255"/>
      <c r="AT50" s="255">
        <f>IF(' '!$L$9=0,"",VLOOKUP(' '!B6,' '!$C$5:$O$8,10,0))</f>
      </c>
      <c r="AU50" s="255"/>
      <c r="AV50" s="256"/>
      <c r="AW50" s="246">
        <f>IF(' '!$L$9=0,"",VLOOKUP(' '!B6,' '!$C$5:$O$8,11,0))</f>
      </c>
      <c r="AX50" s="246"/>
      <c r="AY50" s="246"/>
      <c r="AZ50" s="246">
        <f>IF(' '!$L$9=0,"",VLOOKUP(' '!B6,' '!$C$5:$O$8,12,0))</f>
      </c>
      <c r="BA50" s="246"/>
      <c r="BB50" s="246"/>
      <c r="BC50" s="246">
        <f>IF(' '!$L$9=0,"",VLOOKUP(' '!B6,' '!$C$5:$O$8,13,0))</f>
      </c>
      <c r="BD50" s="246"/>
      <c r="BE50" s="246"/>
      <c r="BF50" s="354">
        <f>IF(' '!$L$9=0,"",VLOOKUP(' '!B6,' '!$C$5:$O$8,5,0))</f>
      </c>
      <c r="BG50" s="354"/>
      <c r="BH50" s="124">
        <f>IF(' '!$L$9=0,"",":")</f>
      </c>
      <c r="BI50" s="350">
        <f>IF(' '!$L$9=0,"",VLOOKUP(' '!B6,' '!$C$5:$O$8,6,0))</f>
      </c>
      <c r="BJ50" s="246"/>
      <c r="BK50" s="351">
        <f>IF(' '!$L$9=0,"",BF50-BI50)</f>
      </c>
      <c r="BL50" s="351"/>
      <c r="BM50" s="352"/>
      <c r="BN50" s="246">
        <f>IF(' '!$L$9=0,"",VLOOKUP(' '!B6,' '!$C$5:$O$8,7,0))</f>
      </c>
      <c r="BO50" s="246"/>
      <c r="BP50" s="259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8"/>
      <c r="D51" s="288"/>
      <c r="E51" s="288"/>
      <c r="F51" s="288"/>
      <c r="G51" s="288"/>
      <c r="H51" s="288"/>
      <c r="I51" s="288"/>
      <c r="K51" s="368">
        <f>IF(' '!$L$9=0,"",IF(VLOOKUP(' '!B7,' '!$C$5:$E$8,3,0)=MAX(K$49:K50),"",' '!B7))</f>
      </c>
      <c r="L51" s="369"/>
      <c r="M51" s="196" t="str">
        <f>IF(' '!$L$9=0,D21,VLOOKUP(' '!B7,' '!$C$5:$O$8,4,0))</f>
        <v>SG Kesselbach/Odenhausen/Allertshausen</v>
      </c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255">
        <f>IF(AND(M51&amp;$AH$41=VLOOKUP(M51&amp;$AH$41,' '!$D$23:$H$46,1,0),VLOOKUP(M51&amp;$AH$41,' '!$D$23:$H$46,4,0)&lt;&gt;""),VLOOKUP(M51&amp;$AH$41,' '!$D$23:$H$46,4,0),VLOOKUP(M51&amp;$AH$41,' '!$D$23:$H$46,5,0))</f>
      </c>
      <c r="AI51" s="255"/>
      <c r="AJ51" s="256"/>
      <c r="AK51" s="246">
        <f>IF(AND(M51&amp;$AK$41=VLOOKUP(M51&amp;$AK$41,' '!$D$23:$H$46,1,0),VLOOKUP(M51&amp;$AK$41,' '!$D$23:$H$46,4,0)&lt;&gt;""),VLOOKUP(M51&amp;$AK$41,' '!$D$23:$H$46,4,0),VLOOKUP(M51&amp;$AK$41,' '!$D$23:$H$46,5,0))</f>
      </c>
      <c r="AL51" s="246"/>
      <c r="AM51" s="246"/>
      <c r="AN51" s="204"/>
      <c r="AO51" s="204"/>
      <c r="AP51" s="204"/>
      <c r="AQ51" s="259">
        <f>IF(AND(M51&amp;$AQ$41=VLOOKUP(M51&amp;$AQ$41,' '!$D$23:$H$46,1,0),VLOOKUP(M51&amp;$AQ$41,' '!$D$23:$H$46,4,0)&lt;&gt;""),VLOOKUP(M51&amp;$AQ$41,' '!$D$23:$H$46,4,0),VLOOKUP(M51&amp;$AQ$41,' '!$D$23:$H$46,5,0))</f>
      </c>
      <c r="AR51" s="255"/>
      <c r="AS51" s="255"/>
      <c r="AT51" s="255">
        <f>IF(' '!$L$9=0,"",VLOOKUP(' '!B7,' '!$C$5:$O$8,10,0))</f>
      </c>
      <c r="AU51" s="255"/>
      <c r="AV51" s="256"/>
      <c r="AW51" s="246">
        <f>IF(' '!$L$9=0,"",VLOOKUP(' '!B7,' '!$C$5:$O$8,11,0))</f>
      </c>
      <c r="AX51" s="246"/>
      <c r="AY51" s="246"/>
      <c r="AZ51" s="246">
        <f>IF(' '!$L$9=0,"",VLOOKUP(' '!B7,' '!$C$5:$O$8,12,0))</f>
      </c>
      <c r="BA51" s="246"/>
      <c r="BB51" s="246"/>
      <c r="BC51" s="246">
        <f>IF(' '!$L$9=0,"",VLOOKUP(' '!B7,' '!$C$5:$O$8,13,0))</f>
      </c>
      <c r="BD51" s="246"/>
      <c r="BE51" s="246"/>
      <c r="BF51" s="354">
        <f>IF(' '!$L$9=0,"",VLOOKUP(' '!B7,' '!$C$5:$O$8,5,0))</f>
      </c>
      <c r="BG51" s="354"/>
      <c r="BH51" s="124">
        <f>IF(' '!$L$9=0,"",":")</f>
      </c>
      <c r="BI51" s="350">
        <f>IF(' '!$L$9=0,"",VLOOKUP(' '!B7,' '!$C$5:$O$8,6,0))</f>
      </c>
      <c r="BJ51" s="246"/>
      <c r="BK51" s="351">
        <f>IF(' '!$L$9=0,"",BF51-BI51)</f>
      </c>
      <c r="BL51" s="351"/>
      <c r="BM51" s="352"/>
      <c r="BN51" s="246">
        <f>IF(' '!$L$9=0,"",VLOOKUP(' '!B7,' '!$C$5:$O$8,7,0))</f>
      </c>
      <c r="BO51" s="246"/>
      <c r="BP51" s="259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8"/>
      <c r="D52" s="288"/>
      <c r="E52" s="288"/>
      <c r="F52" s="288"/>
      <c r="G52" s="288"/>
      <c r="H52" s="288"/>
      <c r="I52" s="288"/>
      <c r="K52" s="365">
        <f>IF(' '!$L$9=0,"",IF(VLOOKUP(' '!B8,' '!$C$5:$E$8,3,0)=MAX(K$49:K51),"",' '!B8))</f>
      </c>
      <c r="L52" s="366"/>
      <c r="M52" s="199" t="str">
        <f>IF(' '!$L$9=0,D22,VLOOKUP(' '!B8,' '!$C$5:$O$8,4,0))</f>
        <v>SG Heegheim/Glauberg</v>
      </c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53">
        <f>IF(AND(M52&amp;$AH$41=VLOOKUP(M52&amp;$AH$41,' '!$D$23:$H$46,1,0),VLOOKUP(M52&amp;$AH$41,' '!$D$23:$H$46,4,0)&lt;&gt;""),VLOOKUP(M52&amp;$AH$41,' '!$D$23:$H$46,4,0),VLOOKUP(M52&amp;$AH$41,' '!$D$23:$H$46,5,0))</f>
      </c>
      <c r="AI52" s="253"/>
      <c r="AJ52" s="254"/>
      <c r="AK52" s="245">
        <f>IF(AND(M52&amp;$AK$41=VLOOKUP(M52&amp;$AK$41,' '!$D$23:$H$46,1,0),VLOOKUP(M52&amp;$AK$41,' '!$D$23:$H$46,4,0)&lt;&gt;""),VLOOKUP(M52&amp;$AK$41,' '!$D$23:$H$46,4,0),VLOOKUP(M52&amp;$AK$41,' '!$D$23:$H$46,5,0))</f>
      </c>
      <c r="AL52" s="245"/>
      <c r="AM52" s="245"/>
      <c r="AN52" s="245">
        <f>IF(AND(M52&amp;$AN$41=VLOOKUP(M52&amp;$AN$41,' '!$D$23:$H$46,1,0),VLOOKUP(M52&amp;$AN$41,' '!$D$23:$H$46,4,0)&lt;&gt;""),VLOOKUP(M52&amp;$AN$41,' '!$D$23:$H$46,4,0),VLOOKUP(M52&amp;$AN$41,' '!$D$23:$H$46,5,0))</f>
      </c>
      <c r="AO52" s="245"/>
      <c r="AP52" s="245"/>
      <c r="AQ52" s="257"/>
      <c r="AR52" s="258"/>
      <c r="AS52" s="258"/>
      <c r="AT52" s="253">
        <f>IF(' '!$L$9=0,"",VLOOKUP(' '!B8,' '!$C$5:$O$8,10,0))</f>
      </c>
      <c r="AU52" s="253"/>
      <c r="AV52" s="254"/>
      <c r="AW52" s="245">
        <f>IF(' '!$L$9=0,"",VLOOKUP(' '!B8,' '!$C$5:$O$8,11,0))</f>
      </c>
      <c r="AX52" s="245"/>
      <c r="AY52" s="245"/>
      <c r="AZ52" s="245">
        <f>IF(' '!$L$9=0,"",VLOOKUP(' '!B8,' '!$C$5:$O$8,12,0))</f>
      </c>
      <c r="BA52" s="245"/>
      <c r="BB52" s="245"/>
      <c r="BC52" s="245">
        <f>IF(' '!$L$9=0,"",VLOOKUP(' '!B8,' '!$C$5:$O$8,13,0))</f>
      </c>
      <c r="BD52" s="245"/>
      <c r="BE52" s="245"/>
      <c r="BF52" s="360">
        <f>IF(' '!$L$9=0,"",VLOOKUP(' '!B8,' '!$C$5:$O$8,5,0))</f>
      </c>
      <c r="BG52" s="360"/>
      <c r="BH52" s="125">
        <f>IF(' '!$L$9=0,"",":")</f>
      </c>
      <c r="BI52" s="361">
        <f>IF(' '!$L$9=0,"",VLOOKUP(' '!B8,' '!$C$5:$O$8,6,0))</f>
      </c>
      <c r="BJ52" s="245"/>
      <c r="BK52" s="380">
        <f>IF(' '!$L$9=0,"",BF52-BI52)</f>
      </c>
      <c r="BL52" s="380"/>
      <c r="BM52" s="381"/>
      <c r="BN52" s="245">
        <f>IF(' '!$L$9=0,"",VLOOKUP(' '!B8,' '!$C$5:$O$8,7,0))</f>
      </c>
      <c r="BO52" s="245"/>
      <c r="BP52" s="378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47" t="str">
        <f>M62</f>
        <v>SV Phönix Düdelsheim</v>
      </c>
      <c r="AI54" s="248"/>
      <c r="AJ54" s="248"/>
      <c r="AK54" s="248" t="str">
        <f>M63</f>
        <v>SG Hirzenhain/Merkenfritz</v>
      </c>
      <c r="AL54" s="248"/>
      <c r="AM54" s="248"/>
      <c r="AN54" s="248" t="str">
        <f>M64</f>
        <v>1. FC Rommelhausen</v>
      </c>
      <c r="AO54" s="248"/>
      <c r="AP54" s="248"/>
      <c r="AQ54" s="248" t="str">
        <f>M65</f>
        <v>Teilnehmer A-Jugend</v>
      </c>
      <c r="AR54" s="248"/>
      <c r="AS54" s="260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49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61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49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61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49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61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49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61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49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61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332" t="s">
        <v>16</v>
      </c>
      <c r="D60" s="333"/>
      <c r="E60" s="333"/>
      <c r="F60" s="333"/>
      <c r="G60" s="333"/>
      <c r="H60" s="333"/>
      <c r="I60" s="334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49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61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35" t="s">
        <v>17</v>
      </c>
      <c r="D61" s="336"/>
      <c r="E61" s="336"/>
      <c r="F61" s="337"/>
      <c r="G61" s="335" t="s">
        <v>18</v>
      </c>
      <c r="H61" s="336"/>
      <c r="I61" s="337"/>
      <c r="K61" s="392" t="str">
        <f>IF(' '!L18=0,AC18,IF(' '!B18&lt;&gt;' '!L18,"es liegen nicht alle Ergebnisse vor",AC18))</f>
        <v>Gruppe B</v>
      </c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4"/>
      <c r="AH61" s="251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62"/>
      <c r="AT61" s="370" t="s">
        <v>19</v>
      </c>
      <c r="AU61" s="358"/>
      <c r="AV61" s="358"/>
      <c r="AW61" s="358" t="s">
        <v>20</v>
      </c>
      <c r="AX61" s="358"/>
      <c r="AY61" s="358"/>
      <c r="AZ61" s="358" t="s">
        <v>21</v>
      </c>
      <c r="BA61" s="358"/>
      <c r="BB61" s="358"/>
      <c r="BC61" s="358" t="s">
        <v>22</v>
      </c>
      <c r="BD61" s="358"/>
      <c r="BE61" s="358"/>
      <c r="BF61" s="358" t="s">
        <v>23</v>
      </c>
      <c r="BG61" s="358"/>
      <c r="BH61" s="358"/>
      <c r="BI61" s="358"/>
      <c r="BJ61" s="358"/>
      <c r="BK61" s="358" t="s">
        <v>24</v>
      </c>
      <c r="BL61" s="358"/>
      <c r="BM61" s="377"/>
      <c r="BN61" s="358" t="s">
        <v>25</v>
      </c>
      <c r="BO61" s="358"/>
      <c r="BP61" s="379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8"/>
      <c r="D62" s="288"/>
      <c r="E62" s="288"/>
      <c r="F62" s="288"/>
      <c r="G62" s="288"/>
      <c r="H62" s="288"/>
      <c r="I62" s="288"/>
      <c r="K62" s="202">
        <f>IF(' '!$L$18=0,"",1)</f>
      </c>
      <c r="L62" s="203"/>
      <c r="M62" s="243" t="str">
        <f>IF(' '!$L$18=0,AC19,VLOOKUP(' '!B14,' '!$C$14:$O$17,4,0))</f>
        <v>SV Phönix Düdelsheim</v>
      </c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65"/>
      <c r="AI62" s="265"/>
      <c r="AJ62" s="266"/>
      <c r="AK62" s="304">
        <f>IF(AND(M62&amp;$AK$54=VLOOKUP(M62&amp;$AK$54,' '!$D$23:$H$46,1,0),VLOOKUP(M62&amp;$AK$54,' '!$D$23:$H$46,4,0)&lt;&gt;""),VLOOKUP(M62&amp;$AK$54,' '!$D$23:$H$46,4,0),VLOOKUP(M62&amp;$AK$54,' '!$D$23:$H$46,5,0))</f>
      </c>
      <c r="AL62" s="304"/>
      <c r="AM62" s="304"/>
      <c r="AN62" s="304">
        <f>IF(AND(M62&amp;$AN$54=VLOOKUP(M62&amp;$AN$54,' '!$D$23:$H$46,1,0),VLOOKUP(M62&amp;$AN$54,' '!$D$23:$H$46,4,0)&lt;&gt;""),VLOOKUP(M62&amp;$AN$54,' '!$D$23:$H$46,4,0),VLOOKUP(M62&amp;$AN$54,' '!$D$23:$H$46,5,0))</f>
      </c>
      <c r="AO62" s="304"/>
      <c r="AP62" s="304"/>
      <c r="AQ62" s="263">
        <f>IF(AND(M62&amp;$AQ$54=VLOOKUP(M62&amp;$AQ$54,' '!$D$23:$H$46,1,0),VLOOKUP(M62&amp;$AQ$54,' '!$D$23:$H$46,4,0)&lt;&gt;""),VLOOKUP(M62&amp;$AQ$54,' '!$D$23:$H$46,4,0),VLOOKUP(M62&amp;$AQ$54,' '!$D$23:$H$46,5,0))</f>
      </c>
      <c r="AR62" s="264"/>
      <c r="AS62" s="264"/>
      <c r="AT62" s="264">
        <f>IF(' '!$L$18=0,"",VLOOKUP(' '!B14,' '!$C$14:$O$17,10,0))</f>
      </c>
      <c r="AU62" s="264"/>
      <c r="AV62" s="367"/>
      <c r="AW62" s="362">
        <f>IF(' '!$L$18=0,"",VLOOKUP(' '!B14,' '!$C$14:$O$17,11,0))</f>
      </c>
      <c r="AX62" s="363"/>
      <c r="AY62" s="364"/>
      <c r="AZ62" s="362">
        <f>IF(' '!$L$18=0,"",VLOOKUP(' '!B14,' '!$C$14:$O$17,12,0))</f>
      </c>
      <c r="BA62" s="363"/>
      <c r="BB62" s="364"/>
      <c r="BC62" s="362">
        <f>IF(' '!$L$18=0,"",VLOOKUP(' '!B14,' '!$C$14:$O$17,13,0))</f>
      </c>
      <c r="BD62" s="363"/>
      <c r="BE62" s="364"/>
      <c r="BF62" s="363">
        <f>IF(' '!$L$18=0,"",VLOOKUP(' '!B14,' '!$C$14:$O$17,5,0))</f>
      </c>
      <c r="BG62" s="363"/>
      <c r="BH62" s="123">
        <f>IF(' '!$L$18=0,"",":")</f>
      </c>
      <c r="BI62" s="364">
        <f>IF(' '!$L$18=0,"",VLOOKUP(' '!B14,' '!$C$14:$O$17,6,0))</f>
      </c>
      <c r="BJ62" s="304"/>
      <c r="BK62" s="375">
        <f>IF(' '!$L$18=0,"",BF62-BI62)</f>
      </c>
      <c r="BL62" s="375"/>
      <c r="BM62" s="376"/>
      <c r="BN62" s="362">
        <f>IF(' '!$L$18=0,"",VLOOKUP(' '!B14,' '!$C$14:$O$17,7,0))</f>
      </c>
      <c r="BO62" s="363"/>
      <c r="BP62" s="371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8"/>
      <c r="D63" s="288"/>
      <c r="E63" s="288"/>
      <c r="F63" s="288"/>
      <c r="G63" s="288"/>
      <c r="H63" s="288"/>
      <c r="I63" s="288"/>
      <c r="J63" s="21"/>
      <c r="K63" s="368">
        <f>IF(' '!$L$18=0,"",IF(VLOOKUP(' '!B15,' '!$C$14:$E$17,3,0)=MAX(K$62:K62),"",' '!B15))</f>
      </c>
      <c r="L63" s="369"/>
      <c r="M63" s="196" t="str">
        <f>IF(' '!$L$18=0,AC20,VLOOKUP(' '!B15,' '!$C$14:$O$17,4,0))</f>
        <v>SG Hirzenhain/Merkenfritz</v>
      </c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255">
        <f>IF(AND(M63&amp;$AH$54=VLOOKUP(M63&amp;$AH$54,' '!$D$23:$H$46,1,0),VLOOKUP(M63&amp;$AH$54,' '!$D$23:$H$46,4,0)&lt;&gt;""),VLOOKUP(M63&amp;$AH$54,' '!$D$23:$H$46,4,0),VLOOKUP(M63&amp;$AH$54,' '!$D$23:$H$46,5,0))</f>
      </c>
      <c r="AI63" s="255"/>
      <c r="AJ63" s="256"/>
      <c r="AK63" s="204"/>
      <c r="AL63" s="204"/>
      <c r="AM63" s="204"/>
      <c r="AN63" s="246">
        <f>IF(AND(M63&amp;$AN$54=VLOOKUP(M63&amp;$AN$54,' '!$D$23:$H$46,1,0),VLOOKUP(M63&amp;$AN$54,' '!$D$23:$H$46,4,0)&lt;&gt;""),VLOOKUP(M63&amp;$AN$54,' '!$D$23:$H$46,4,0),VLOOKUP(M63&amp;$AN$54,' '!$D$23:$H$46,5,0))</f>
      </c>
      <c r="AO63" s="246"/>
      <c r="AP63" s="246"/>
      <c r="AQ63" s="259">
        <f>IF(AND(M63&amp;$AQ$54=VLOOKUP(M63&amp;$AQ$54,' '!$D$23:$H$46,1,0),VLOOKUP(M63&amp;$AQ$54,' '!$D$23:$H$46,4,0)&lt;&gt;""),VLOOKUP(M63&amp;$AQ$54,' '!$D$23:$H$46,4,0),VLOOKUP(M63&amp;$AQ$54,' '!$D$23:$H$46,5,0))</f>
      </c>
      <c r="AR63" s="255"/>
      <c r="AS63" s="255"/>
      <c r="AT63" s="255">
        <f>IF(' '!$L$18=0,"",VLOOKUP(' '!B15,' '!$C$14:$O$17,10,0))</f>
      </c>
      <c r="AU63" s="255"/>
      <c r="AV63" s="256"/>
      <c r="AW63" s="353">
        <f>IF(' '!$L$18=0,"",VLOOKUP(' '!B15,' '!$C$14:$O$17,11,0))</f>
      </c>
      <c r="AX63" s="354"/>
      <c r="AY63" s="350"/>
      <c r="AZ63" s="353">
        <f>IF(' '!$L$18=0,"",VLOOKUP(' '!B15,' '!$C$14:$O$17,12,0))</f>
      </c>
      <c r="BA63" s="354"/>
      <c r="BB63" s="350"/>
      <c r="BC63" s="353">
        <f>IF(' '!$L$18=0,"",VLOOKUP(' '!B15,' '!$C$14:$O$17,13,0))</f>
      </c>
      <c r="BD63" s="354"/>
      <c r="BE63" s="350"/>
      <c r="BF63" s="354">
        <f>IF(' '!$L$18=0,"",VLOOKUP(' '!B15,' '!$C$14:$O$17,5,0))</f>
      </c>
      <c r="BG63" s="354"/>
      <c r="BH63" s="124">
        <f>IF(' '!$L$18=0,"",":")</f>
      </c>
      <c r="BI63" s="350">
        <f>IF(' '!$L$18=0,"",VLOOKUP(' '!B15,' '!$C$14:$O$17,6,0))</f>
      </c>
      <c r="BJ63" s="246"/>
      <c r="BK63" s="351">
        <f>IF(' '!$L$18=0,"",BF63-BI63)</f>
      </c>
      <c r="BL63" s="351"/>
      <c r="BM63" s="352"/>
      <c r="BN63" s="353">
        <f>IF(' '!$L$18=0,"",VLOOKUP(' '!B15,' '!$C$14:$O$17,7,0))</f>
      </c>
      <c r="BO63" s="354"/>
      <c r="BP63" s="383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8"/>
      <c r="D64" s="288"/>
      <c r="E64" s="288"/>
      <c r="F64" s="288"/>
      <c r="G64" s="288"/>
      <c r="H64" s="288"/>
      <c r="I64" s="288"/>
      <c r="K64" s="368">
        <f>IF(' '!$L$18=0,"",IF(VLOOKUP(' '!B16,' '!$C$14:$E$17,3,0)=MAX(K$62:K63),"",' '!B16))</f>
      </c>
      <c r="L64" s="369"/>
      <c r="M64" s="196" t="str">
        <f>IF(' '!$L$18=0,AC21,VLOOKUP(' '!B16,' '!$C$14:$O$17,4,0))</f>
        <v>1. FC Rommelhausen</v>
      </c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255">
        <f>IF(AND(M64&amp;$AH$54=VLOOKUP(M64&amp;$AH$54,' '!$D$23:$H$46,1,0),VLOOKUP(M64&amp;$AH$54,' '!$D$23:$H$46,4,0)&lt;&gt;""),VLOOKUP(M64&amp;$AH$54,' '!$D$23:$H$46,4,0),VLOOKUP(M64&amp;$AH$54,' '!$D$23:$H$46,5,0))</f>
      </c>
      <c r="AI64" s="255"/>
      <c r="AJ64" s="256"/>
      <c r="AK64" s="246">
        <f>IF(AND(M64&amp;$AK$54=VLOOKUP(M64&amp;$AK$54,' '!$D$23:$H$46,1,0),VLOOKUP(M64&amp;$AK$54,' '!$D$23:$H$46,4,0)&lt;&gt;""),VLOOKUP(M64&amp;$AK$54,' '!$D$23:$H$46,4,0),VLOOKUP(M64&amp;$AK$54,' '!$D$23:$H$46,5,0))</f>
      </c>
      <c r="AL64" s="246"/>
      <c r="AM64" s="246"/>
      <c r="AN64" s="204"/>
      <c r="AO64" s="204"/>
      <c r="AP64" s="204"/>
      <c r="AQ64" s="259">
        <f>IF(AND(M64&amp;$AQ$54=VLOOKUP(M64&amp;$AQ$54,' '!$D$23:$H$46,1,0),VLOOKUP(M64&amp;$AQ$54,' '!$D$23:$H$46,4,0)&lt;&gt;""),VLOOKUP(M64&amp;$AQ$54,' '!$D$23:$H$46,4,0),VLOOKUP(M64&amp;$AQ$54,' '!$D$23:$H$46,5,0))</f>
      </c>
      <c r="AR64" s="255"/>
      <c r="AS64" s="255"/>
      <c r="AT64" s="255">
        <f>IF(' '!$L$18=0,"",VLOOKUP(' '!B16,' '!$C$14:$O$17,10,0))</f>
      </c>
      <c r="AU64" s="255"/>
      <c r="AV64" s="256"/>
      <c r="AW64" s="353">
        <f>IF(' '!$L$18=0,"",VLOOKUP(' '!B16,' '!$C$14:$O$17,11,0))</f>
      </c>
      <c r="AX64" s="354"/>
      <c r="AY64" s="350"/>
      <c r="AZ64" s="353">
        <f>IF(' '!$L$18=0,"",VLOOKUP(' '!B16,' '!$C$14:$O$17,12,0))</f>
      </c>
      <c r="BA64" s="354"/>
      <c r="BB64" s="350"/>
      <c r="BC64" s="353">
        <f>IF(' '!$L$18=0,"",VLOOKUP(' '!B16,' '!$C$14:$O$17,13,0))</f>
      </c>
      <c r="BD64" s="354"/>
      <c r="BE64" s="350"/>
      <c r="BF64" s="354">
        <f>IF(' '!$L$18=0,"",VLOOKUP(' '!B16,' '!$C$14:$O$17,5,0))</f>
      </c>
      <c r="BG64" s="354"/>
      <c r="BH64" s="124">
        <f>IF(' '!$L$18=0,"",":")</f>
      </c>
      <c r="BI64" s="350">
        <f>IF(' '!$L$18=0,"",VLOOKUP(' '!B16,' '!$C$14:$O$17,6,0))</f>
      </c>
      <c r="BJ64" s="246"/>
      <c r="BK64" s="351">
        <f>IF(' '!$L$18=0,"",BF64-BI64)</f>
      </c>
      <c r="BL64" s="351"/>
      <c r="BM64" s="352"/>
      <c r="BN64" s="353">
        <f>IF(' '!$L$18=0,"",VLOOKUP(' '!B16,' '!$C$14:$O$17,7,0))</f>
      </c>
      <c r="BO64" s="354"/>
      <c r="BP64" s="383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8"/>
      <c r="D65" s="288"/>
      <c r="E65" s="288"/>
      <c r="F65" s="288"/>
      <c r="G65" s="288"/>
      <c r="H65" s="288"/>
      <c r="I65" s="288"/>
      <c r="K65" s="365">
        <f>IF(' '!$L$18=0,"",IF(VLOOKUP(' '!B17,' '!$C$14:$E$17,3,0)=MAX(K$62:K64),"",' '!B17))</f>
      </c>
      <c r="L65" s="366"/>
      <c r="M65" s="199" t="str">
        <f>IF(' '!$L$18=0,AC22,VLOOKUP(' '!B17,' '!$C$14:$O$17,4,0))</f>
        <v>Teilnehmer A-Jugend</v>
      </c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53">
        <f>IF(AND(M65&amp;$AH$54=VLOOKUP(M65&amp;$AH$54,' '!$D$23:$H$46,1,0),VLOOKUP(M65&amp;$AH$54,' '!$D$23:$H$46,4,0)&lt;&gt;""),VLOOKUP(M65&amp;$AH$54,' '!$D$23:$H$46,4,0),VLOOKUP(M65&amp;$AH$54,' '!$D$23:$H$46,5,0))</f>
      </c>
      <c r="AI65" s="253"/>
      <c r="AJ65" s="254"/>
      <c r="AK65" s="245">
        <f>IF(AND(M65&amp;$AK$54=VLOOKUP(M65&amp;$AK$54,' '!$D$23:$H$46,1,0),VLOOKUP(M65&amp;$AK$54,' '!$D$23:$H$46,4,0)&lt;&gt;""),VLOOKUP(M65&amp;$AK$54,' '!$D$23:$H$46,4,0),VLOOKUP(M65&amp;$AK$54,' '!$D$23:$H$46,5,0))</f>
      </c>
      <c r="AL65" s="245"/>
      <c r="AM65" s="245"/>
      <c r="AN65" s="245">
        <f>IF(AND(M65&amp;$AN$54=VLOOKUP(M65&amp;$AN$54,' '!$D$23:$H$46,1,0),VLOOKUP(M65&amp;$AN$54,' '!$D$23:$H$46,4,0)&lt;&gt;""),VLOOKUP(M65&amp;$AN$54,' '!$D$23:$H$46,4,0),VLOOKUP(M65&amp;$AN$54,' '!$D$23:$H$46,5,0))</f>
      </c>
      <c r="AO65" s="245"/>
      <c r="AP65" s="245"/>
      <c r="AQ65" s="257"/>
      <c r="AR65" s="258"/>
      <c r="AS65" s="258"/>
      <c r="AT65" s="253">
        <f>IF(' '!$L$18=0,"",VLOOKUP(' '!B17,' '!$C$14:$O$17,10,0))</f>
      </c>
      <c r="AU65" s="253"/>
      <c r="AV65" s="254"/>
      <c r="AW65" s="359">
        <f>IF(' '!$L$18=0,"",VLOOKUP(' '!B17,' '!$C$14:$O$17,11,0))</f>
      </c>
      <c r="AX65" s="360"/>
      <c r="AY65" s="361"/>
      <c r="AZ65" s="359">
        <f>IF(' '!$L$18=0,"",VLOOKUP(' '!B17,' '!$C$14:$O$17,12,0))</f>
      </c>
      <c r="BA65" s="360"/>
      <c r="BB65" s="361"/>
      <c r="BC65" s="359">
        <f>IF(' '!$L$18=0,"",VLOOKUP(' '!B17,' '!$C$14:$O$17,13,0))</f>
      </c>
      <c r="BD65" s="360"/>
      <c r="BE65" s="361"/>
      <c r="BF65" s="357">
        <f>IF(' '!$L$18=0,"",VLOOKUP(' '!B17,' '!$C$14:$O$17,5,0))</f>
      </c>
      <c r="BG65" s="357"/>
      <c r="BH65" s="137">
        <f>IF(' '!$L$18=0,"",":")</f>
      </c>
      <c r="BI65" s="355">
        <f>IF(' '!$L$18=0,"",VLOOKUP(' '!B17,' '!$C$14:$O$17,6,0))</f>
      </c>
      <c r="BJ65" s="356"/>
      <c r="BK65" s="348">
        <f>IF(' '!$L$18=0,"",BF65-BI65)</f>
      </c>
      <c r="BL65" s="348"/>
      <c r="BM65" s="349"/>
      <c r="BN65" s="359">
        <f>IF(' '!$L$18=0,"",VLOOKUP(' '!B17,' '!$C$14:$O$17,7,0))</f>
      </c>
      <c r="BO65" s="360"/>
      <c r="BP65" s="382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31" t="s">
        <v>62</v>
      </c>
      <c r="C70" s="331"/>
      <c r="D70" s="331"/>
      <c r="E70" s="331"/>
      <c r="F70" s="331"/>
      <c r="G70" s="331"/>
      <c r="H70" s="342">
        <f>H38+TEXT(2*$U$11*($X$11/1440)+($AI$11/1440)+($AW$11/1440),"hh:mm")</f>
        <v>0.7055555555555552</v>
      </c>
      <c r="I70" s="342"/>
      <c r="J70" s="342"/>
      <c r="K70" s="342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4">
        <f>U14</f>
        <v>1</v>
      </c>
      <c r="V70" s="344"/>
      <c r="W70" s="134" t="s">
        <v>2</v>
      </c>
      <c r="X70" s="400">
        <f>X11</f>
        <v>14</v>
      </c>
      <c r="Y70" s="400"/>
      <c r="Z70" s="400"/>
      <c r="AA70" s="400"/>
      <c r="AB70" s="400"/>
      <c r="AC70" s="401">
        <f>AC14</f>
      </c>
      <c r="AD70" s="401"/>
      <c r="AE70" s="401"/>
      <c r="AF70" s="401"/>
      <c r="AG70" s="401"/>
      <c r="AH70" s="401"/>
      <c r="AI70" s="402">
        <f>IF(AI14="","",AI14)</f>
        <v>0</v>
      </c>
      <c r="AJ70" s="402"/>
      <c r="AK70" s="402"/>
      <c r="AL70" s="402"/>
      <c r="AM70" s="402"/>
      <c r="AN70" s="331" t="s">
        <v>3</v>
      </c>
      <c r="AO70" s="331"/>
      <c r="AP70" s="331"/>
      <c r="AQ70" s="331"/>
      <c r="AR70" s="331"/>
      <c r="AS70" s="331"/>
      <c r="AT70" s="331"/>
      <c r="AU70" s="331"/>
      <c r="AV70" s="331"/>
      <c r="AW70" s="343">
        <f>AW14</f>
        <v>2</v>
      </c>
      <c r="AX70" s="343"/>
      <c r="AY70" s="343"/>
      <c r="AZ70" s="343"/>
      <c r="BA70" s="343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5" t="s">
        <v>9</v>
      </c>
      <c r="D72" s="195"/>
      <c r="E72" s="195" t="s">
        <v>63</v>
      </c>
      <c r="F72" s="195"/>
      <c r="G72" s="195"/>
      <c r="H72" s="195"/>
      <c r="I72" s="193" t="s">
        <v>27</v>
      </c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397"/>
      <c r="AZ72" s="195" t="s">
        <v>12</v>
      </c>
      <c r="BA72" s="195"/>
      <c r="BB72" s="195"/>
      <c r="BC72" s="195"/>
      <c r="BD72" s="193"/>
      <c r="BE72" s="229"/>
      <c r="BF72" s="230"/>
      <c r="BG72" s="230"/>
      <c r="BH72" s="231"/>
    </row>
    <row r="73" spans="2:60" ht="18" customHeight="1">
      <c r="B73" s="22"/>
      <c r="C73" s="319">
        <v>13</v>
      </c>
      <c r="D73" s="320"/>
      <c r="E73" s="390">
        <f>$H$14</f>
        <v>0.7083333333333334</v>
      </c>
      <c r="F73" s="390"/>
      <c r="G73" s="390"/>
      <c r="H73" s="390"/>
      <c r="I73" s="315">
        <f>IF(OR(' '!L9=0,' '!B9&lt;&gt;SUM(AT49:AV52)),"",IF(OR(G49=1,G50=1,G51=1,G52=1),VLOOKUP(SMALL($G$49:$I$52,1),$G$49:$AG$52,7,0),IF(AND(SUM(AT49:AV52)=' '!B9,' '!E9=1),M49,"1. Platz Gruppe A nicht eindeutig")))</f>
      </c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136" t="s">
        <v>14</v>
      </c>
      <c r="AE73" s="270">
        <f>IF(OR(' '!L18=0,' '!B18&lt;&gt;SUM(AT62:AV65)),"",IF(OR(G62=2,G63=2,G64=2,G65=2),VLOOKUP(SMALL($G$62:$I$65,2),$G$62:$AG$65,7,0),IF(AND(SUM(AT62:AV65)=' '!B18,' '!E19=1),M63,"2. Platz Gruppe B nicht eindeutig")))</f>
      </c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1"/>
      <c r="AZ73" s="384"/>
      <c r="BA73" s="384"/>
      <c r="BB73" s="307"/>
      <c r="BC73" s="310"/>
      <c r="BD73" s="310"/>
      <c r="BE73" s="226"/>
      <c r="BF73" s="227"/>
      <c r="BG73" s="227"/>
      <c r="BH73" s="228"/>
    </row>
    <row r="74" spans="2:60" ht="15.75" thickBot="1">
      <c r="B74" s="22"/>
      <c r="C74" s="321"/>
      <c r="D74" s="322"/>
      <c r="E74" s="391"/>
      <c r="F74" s="391"/>
      <c r="G74" s="391"/>
      <c r="H74" s="391"/>
      <c r="I74" s="312" t="s">
        <v>28</v>
      </c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138"/>
      <c r="AE74" s="313" t="s">
        <v>29</v>
      </c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4"/>
      <c r="AZ74" s="385"/>
      <c r="BA74" s="385"/>
      <c r="BB74" s="385"/>
      <c r="BC74" s="385"/>
      <c r="BD74" s="386"/>
      <c r="BE74" s="232"/>
      <c r="BF74" s="233"/>
      <c r="BG74" s="233"/>
      <c r="BH74" s="234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5" t="s">
        <v>9</v>
      </c>
      <c r="D76" s="195"/>
      <c r="E76" s="195" t="s">
        <v>63</v>
      </c>
      <c r="F76" s="195"/>
      <c r="G76" s="195"/>
      <c r="H76" s="195"/>
      <c r="I76" s="193" t="s">
        <v>30</v>
      </c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397"/>
      <c r="AZ76" s="195" t="s">
        <v>12</v>
      </c>
      <c r="BA76" s="195"/>
      <c r="BB76" s="195"/>
      <c r="BC76" s="195"/>
      <c r="BD76" s="193"/>
      <c r="BE76" s="229"/>
      <c r="BF76" s="230"/>
      <c r="BG76" s="230"/>
      <c r="BH76" s="231"/>
    </row>
    <row r="77" spans="2:60" ht="18" customHeight="1">
      <c r="B77" s="22"/>
      <c r="C77" s="319">
        <v>14</v>
      </c>
      <c r="D77" s="320"/>
      <c r="E77" s="390">
        <f>E73+TEXT($U$14*($X$14/1440)+($AI$14/1440)+($AW$14/1440),"hh:mm")</f>
        <v>0.7194444444444444</v>
      </c>
      <c r="F77" s="390"/>
      <c r="G77" s="390"/>
      <c r="H77" s="390"/>
      <c r="I77" s="315">
        <f>IF(OR(' '!L18=0,' '!B18&lt;&gt;SUM(AT62:AV65)),"",IF(OR(G62=1,G63=1,G64=1,G65=1),VLOOKUP(SMALL($G$62:$I$65,1),$G$62:$AG$65,7,0),IF(AND(SUM(AT62:AV65)=' '!B18,' '!E18=1),M62,"1. Platz Gruppe B nicht eindeutig")))</f>
      </c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136" t="s">
        <v>14</v>
      </c>
      <c r="AE77" s="270">
        <f>IF(OR(' '!L9=0,' '!B9&lt;&gt;SUM(AT49:AV52)),"",IF(OR(G49=2,G50=2,G51=2,G52=2),VLOOKUP(SMALL($G$49:$I$52,2),$G$49:$AG$52,7,0),IF(AND(SUM(AT49:AV52)=' '!B9,' '!E10=1),M50,"2. Platz Gruppe A nicht eindeutig")))</f>
      </c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1"/>
      <c r="AZ77" s="384"/>
      <c r="BA77" s="384"/>
      <c r="BB77" s="307"/>
      <c r="BC77" s="310"/>
      <c r="BD77" s="310"/>
      <c r="BE77" s="226"/>
      <c r="BF77" s="227"/>
      <c r="BG77" s="227"/>
      <c r="BH77" s="228"/>
    </row>
    <row r="78" spans="2:60" ht="15.75" thickBot="1">
      <c r="B78" s="22"/>
      <c r="C78" s="321"/>
      <c r="D78" s="322"/>
      <c r="E78" s="391"/>
      <c r="F78" s="391"/>
      <c r="G78" s="391"/>
      <c r="H78" s="391"/>
      <c r="I78" s="312" t="s">
        <v>31</v>
      </c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138"/>
      <c r="AE78" s="313" t="s">
        <v>32</v>
      </c>
      <c r="AF78" s="313"/>
      <c r="AG78" s="313"/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13"/>
      <c r="AX78" s="313"/>
      <c r="AY78" s="314"/>
      <c r="AZ78" s="385"/>
      <c r="BA78" s="385"/>
      <c r="BB78" s="385"/>
      <c r="BC78" s="385"/>
      <c r="BD78" s="386"/>
      <c r="BE78" s="232"/>
      <c r="BF78" s="233"/>
      <c r="BG78" s="233"/>
      <c r="BH78" s="234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6" t="s">
        <v>9</v>
      </c>
      <c r="D80" s="327"/>
      <c r="E80" s="327" t="s">
        <v>63</v>
      </c>
      <c r="F80" s="327"/>
      <c r="G80" s="327"/>
      <c r="H80" s="327"/>
      <c r="I80" s="387" t="s">
        <v>33</v>
      </c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9"/>
      <c r="AZ80" s="327" t="s">
        <v>12</v>
      </c>
      <c r="BA80" s="327"/>
      <c r="BB80" s="327"/>
      <c r="BC80" s="327"/>
      <c r="BD80" s="387"/>
      <c r="BE80" s="395"/>
      <c r="BF80" s="388"/>
      <c r="BG80" s="388"/>
      <c r="BH80" s="396"/>
    </row>
    <row r="81" spans="2:60" ht="18" customHeight="1">
      <c r="B81" s="22"/>
      <c r="C81" s="319">
        <v>15</v>
      </c>
      <c r="D81" s="320"/>
      <c r="E81" s="390">
        <f>E77+TEXT($U$14*($X$14/1440)+($AI$14/1440)+($AW$14/1440),"hh:mm")</f>
        <v>0.7305555555555555</v>
      </c>
      <c r="F81" s="390"/>
      <c r="G81" s="390"/>
      <c r="H81" s="390"/>
      <c r="I81" s="315">
        <f>IF(OR(' '!L9=0,' '!B9&lt;&gt;SUM(AT49:AV52)),"",IF(OR(G49=4,G50=4,G51=4,G52=4),VLOOKUP(SMALL($G$49:$I$52,4),$G$49:$AG$52,7,0),IF(AND(SUM(AT49:AV52)=' '!B9,' '!E12=1),M52,"4. Platz Gruppe A nicht eindeutig")))</f>
      </c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136" t="s">
        <v>14</v>
      </c>
      <c r="AE81" s="270">
        <f>IF(OR(' '!L18=0,' '!B18&lt;&gt;SUM(AT62:AV65)),"",IF(OR(G62=4,G63=4,G64=4,G65=4),VLOOKUP(SMALL($G$62:$I$65,4),$G$62:$AG$65,7,0),IF(AND(SUM(AT62:AV65)=' '!B18,' '!E21=1),M65,"4. Platz Gruppe B nicht eindeutig")))</f>
      </c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1"/>
      <c r="AZ81" s="384"/>
      <c r="BA81" s="384"/>
      <c r="BB81" s="307"/>
      <c r="BC81" s="310"/>
      <c r="BD81" s="310"/>
      <c r="BE81" s="226"/>
      <c r="BF81" s="227"/>
      <c r="BG81" s="227"/>
      <c r="BH81" s="228"/>
    </row>
    <row r="82" spans="2:60" ht="15.75" thickBot="1">
      <c r="B82" s="22"/>
      <c r="C82" s="321"/>
      <c r="D82" s="322"/>
      <c r="E82" s="391"/>
      <c r="F82" s="391"/>
      <c r="G82" s="391"/>
      <c r="H82" s="391"/>
      <c r="I82" s="312" t="s">
        <v>34</v>
      </c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138"/>
      <c r="AE82" s="313" t="s">
        <v>35</v>
      </c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4"/>
      <c r="AZ82" s="385"/>
      <c r="BA82" s="385"/>
      <c r="BB82" s="385"/>
      <c r="BC82" s="385"/>
      <c r="BD82" s="386"/>
      <c r="BE82" s="232"/>
      <c r="BF82" s="233"/>
      <c r="BG82" s="233"/>
      <c r="BH82" s="234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6" t="s">
        <v>9</v>
      </c>
      <c r="D84" s="327"/>
      <c r="E84" s="327" t="s">
        <v>63</v>
      </c>
      <c r="F84" s="327"/>
      <c r="G84" s="327"/>
      <c r="H84" s="327"/>
      <c r="I84" s="387" t="s">
        <v>36</v>
      </c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9"/>
      <c r="AZ84" s="327" t="s">
        <v>12</v>
      </c>
      <c r="BA84" s="327"/>
      <c r="BB84" s="327"/>
      <c r="BC84" s="327"/>
      <c r="BD84" s="387"/>
      <c r="BE84" s="395"/>
      <c r="BF84" s="388"/>
      <c r="BG84" s="388"/>
      <c r="BH84" s="396"/>
    </row>
    <row r="85" spans="2:86" s="36" customFormat="1" ht="18" customHeight="1">
      <c r="B85" s="22"/>
      <c r="C85" s="319">
        <v>16</v>
      </c>
      <c r="D85" s="320"/>
      <c r="E85" s="390">
        <f>E81+TEXT($U$14*($X$14/1440)+($AI$14/1440)+($AW$14/1440),"hh:mm")</f>
        <v>0.7416666666666666</v>
      </c>
      <c r="F85" s="390"/>
      <c r="G85" s="390"/>
      <c r="H85" s="390"/>
      <c r="I85" s="315">
        <f>IF(OR(' '!L9=0,' '!B9&lt;&gt;SUM(AT49:AV52)),"",IF(OR(G49=3,G50=3,G51=3,G52=3),VLOOKUP(SMALL($G$49:$I$52,3),$G$49:$AG$52,7,0),IF(AND(SUM(AT49:AV52)=' '!B9,' '!E11=1),M51,"3. Platz Gruppe A nicht eindeutig")))</f>
      </c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136" t="s">
        <v>14</v>
      </c>
      <c r="AE85" s="270">
        <f>IF(OR(' '!L18=0,' '!B18&lt;&gt;SUM(AT62:AV65)),"",IF(OR(G62=3,G63=3,G64=3,G65=3),VLOOKUP(SMALL($G$62:$I$65,3),$G$62:$AG$65,7,0),IF(AND(SUM(AT62:AV65)=' '!B18,' '!E20=1),M64,"3. Platz Gruppe B nicht eindeutig")))</f>
      </c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1"/>
      <c r="AZ85" s="384"/>
      <c r="BA85" s="384"/>
      <c r="BB85" s="307"/>
      <c r="BC85" s="310"/>
      <c r="BD85" s="310"/>
      <c r="BE85" s="226"/>
      <c r="BF85" s="227"/>
      <c r="BG85" s="227"/>
      <c r="BH85" s="228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21"/>
      <c r="D86" s="322"/>
      <c r="E86" s="391"/>
      <c r="F86" s="391"/>
      <c r="G86" s="391"/>
      <c r="H86" s="391"/>
      <c r="I86" s="312" t="s">
        <v>37</v>
      </c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138"/>
      <c r="AE86" s="313" t="s">
        <v>38</v>
      </c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4"/>
      <c r="AZ86" s="385"/>
      <c r="BA86" s="385"/>
      <c r="BB86" s="385"/>
      <c r="BC86" s="385"/>
      <c r="BD86" s="386"/>
      <c r="BE86" s="232"/>
      <c r="BF86" s="233"/>
      <c r="BG86" s="233"/>
      <c r="BH86" s="234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3" t="s">
        <v>9</v>
      </c>
      <c r="D88" s="324"/>
      <c r="E88" s="324" t="s">
        <v>63</v>
      </c>
      <c r="F88" s="324"/>
      <c r="G88" s="324"/>
      <c r="H88" s="324"/>
      <c r="I88" s="316" t="s">
        <v>39</v>
      </c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8"/>
      <c r="AZ88" s="324" t="s">
        <v>12</v>
      </c>
      <c r="BA88" s="324"/>
      <c r="BB88" s="324"/>
      <c r="BC88" s="324"/>
      <c r="BD88" s="316"/>
      <c r="BE88" s="398"/>
      <c r="BF88" s="317"/>
      <c r="BG88" s="317"/>
      <c r="BH88" s="399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9">
        <v>17</v>
      </c>
      <c r="D89" s="320"/>
      <c r="E89" s="390">
        <f>E85+TEXT($U$14*($X$14/1440)+($AI$14/1440)+($AW$14/1440),"hh:mm")</f>
        <v>0.7527777777777777</v>
      </c>
      <c r="F89" s="390"/>
      <c r="G89" s="390"/>
      <c r="H89" s="390"/>
      <c r="I89" s="315" t="str">
        <f>IF(ISBLANK(AZ73)," ",IF(AZ73&lt;BC73,I73,IF(AZ73&lt;BC73,AE73,AE73)))</f>
        <v> </v>
      </c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136" t="s">
        <v>14</v>
      </c>
      <c r="AE89" s="270" t="str">
        <f>IF(ISBLANK(AZ77)," ",IF(AZ77&lt;BC77,I77,IF(AZ77&lt;BC77,AE77,AE77)))</f>
        <v> </v>
      </c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1"/>
      <c r="AZ89" s="384"/>
      <c r="BA89" s="384"/>
      <c r="BB89" s="307"/>
      <c r="BC89" s="310"/>
      <c r="BD89" s="310"/>
      <c r="BE89" s="226"/>
      <c r="BF89" s="227"/>
      <c r="BG89" s="227"/>
      <c r="BH89" s="228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21"/>
      <c r="D90" s="322"/>
      <c r="E90" s="391"/>
      <c r="F90" s="391"/>
      <c r="G90" s="391"/>
      <c r="H90" s="391"/>
      <c r="I90" s="312" t="s">
        <v>40</v>
      </c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138"/>
      <c r="AE90" s="313" t="s">
        <v>41</v>
      </c>
      <c r="AF90" s="313"/>
      <c r="AG90" s="313"/>
      <c r="AH90" s="313"/>
      <c r="AI90" s="313"/>
      <c r="AJ90" s="313"/>
      <c r="AK90" s="313"/>
      <c r="AL90" s="313"/>
      <c r="AM90" s="313"/>
      <c r="AN90" s="313"/>
      <c r="AO90" s="313"/>
      <c r="AP90" s="313"/>
      <c r="AQ90" s="313"/>
      <c r="AR90" s="313"/>
      <c r="AS90" s="313"/>
      <c r="AT90" s="313"/>
      <c r="AU90" s="313"/>
      <c r="AV90" s="313"/>
      <c r="AW90" s="313"/>
      <c r="AX90" s="313"/>
      <c r="AY90" s="314"/>
      <c r="AZ90" s="385"/>
      <c r="BA90" s="385"/>
      <c r="BB90" s="385"/>
      <c r="BC90" s="385"/>
      <c r="BD90" s="386"/>
      <c r="BE90" s="232"/>
      <c r="BF90" s="233"/>
      <c r="BG90" s="233"/>
      <c r="BH90" s="234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3" t="s">
        <v>9</v>
      </c>
      <c r="D92" s="324"/>
      <c r="E92" s="324" t="s">
        <v>63</v>
      </c>
      <c r="F92" s="324"/>
      <c r="G92" s="324"/>
      <c r="H92" s="324"/>
      <c r="I92" s="316" t="s">
        <v>42</v>
      </c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8"/>
      <c r="AZ92" s="324" t="s">
        <v>12</v>
      </c>
      <c r="BA92" s="324"/>
      <c r="BB92" s="324"/>
      <c r="BC92" s="324"/>
      <c r="BD92" s="316"/>
      <c r="BE92" s="398"/>
      <c r="BF92" s="317"/>
      <c r="BG92" s="317"/>
      <c r="BH92" s="399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9">
        <v>18</v>
      </c>
      <c r="D93" s="320"/>
      <c r="E93" s="390">
        <f>E89+TEXT($U$14*($X$14/1440)+($AI$14/1440)+($AW$14/1440),"hh:mm")</f>
        <v>0.7638888888888887</v>
      </c>
      <c r="F93" s="390"/>
      <c r="G93" s="390"/>
      <c r="H93" s="390"/>
      <c r="I93" s="315" t="str">
        <f>IF(ISBLANK(AZ73)," ",IF(AZ73&gt;BC73,I73,IF(AZ73&lt;BC73,AE73," ")))</f>
        <v> </v>
      </c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136" t="s">
        <v>14</v>
      </c>
      <c r="AE93" s="270" t="str">
        <f>IF(ISBLANK(AZ77)," ",IF(AZ77&gt;BC77,I77,IF(AZ77&lt;BC77,AE77," ")))</f>
        <v> </v>
      </c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1"/>
      <c r="AZ93" s="384"/>
      <c r="BA93" s="384"/>
      <c r="BB93" s="307"/>
      <c r="BC93" s="310"/>
      <c r="BD93" s="310"/>
      <c r="BE93" s="226"/>
      <c r="BF93" s="227"/>
      <c r="BG93" s="227"/>
      <c r="BH93" s="228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21"/>
      <c r="D94" s="322"/>
      <c r="E94" s="391"/>
      <c r="F94" s="391"/>
      <c r="G94" s="391"/>
      <c r="H94" s="391"/>
      <c r="I94" s="312" t="s">
        <v>43</v>
      </c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138"/>
      <c r="AE94" s="313" t="s">
        <v>44</v>
      </c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3"/>
      <c r="AW94" s="313"/>
      <c r="AX94" s="313"/>
      <c r="AY94" s="314"/>
      <c r="AZ94" s="385"/>
      <c r="BA94" s="385"/>
      <c r="BB94" s="385"/>
      <c r="BC94" s="385"/>
      <c r="BD94" s="386"/>
      <c r="BE94" s="232"/>
      <c r="BF94" s="233"/>
      <c r="BG94" s="233"/>
      <c r="BH94" s="234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9" t="s">
        <v>46</v>
      </c>
      <c r="K98" s="420"/>
      <c r="L98" s="406" t="str">
        <f>IF(ISBLANK($BC$93)," ",IF($AZ$93&gt;$BC$93,$I$93,IF($BC$93&gt;$AZ$93,$AE$93)))</f>
        <v> </v>
      </c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8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7" t="s">
        <v>47</v>
      </c>
      <c r="K99" s="418"/>
      <c r="L99" s="412" t="str">
        <f>IF(ISBLANK($BC$93)," ",IF($AZ$93&lt;$BC$93,$I$93,IF($BC$93&lt;$AZ$93,$AE$93)))</f>
        <v> </v>
      </c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4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7" t="s">
        <v>48</v>
      </c>
      <c r="K100" s="418"/>
      <c r="L100" s="412" t="str">
        <f>IF(ISBLANK($BC$89)," ",IF($AZ$89&gt;$BC$89,$I$89,IF($BC$89&gt;$AZ$89,$AE$89)))</f>
        <v> </v>
      </c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  <c r="AD100" s="413"/>
      <c r="AE100" s="413"/>
      <c r="AF100" s="414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7" t="s">
        <v>49</v>
      </c>
      <c r="K101" s="418"/>
      <c r="L101" s="412" t="str">
        <f>IF(ISBLANK($BC$89)," ",IF($AZ$89&lt;$BC$89,$I$89,IF($BC$89&lt;$AZ$89,$AE$89)))</f>
        <v> </v>
      </c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  <c r="AD101" s="413"/>
      <c r="AE101" s="413"/>
      <c r="AF101" s="414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7" t="s">
        <v>50</v>
      </c>
      <c r="K102" s="418"/>
      <c r="L102" s="412" t="str">
        <f>IF(ISBLANK($BC$85)," ",IF($AZ$85&gt;$BC$85,$I$85,IF($BC$85&gt;$AZ$85,$AE$85)))</f>
        <v> </v>
      </c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  <c r="AD102" s="413"/>
      <c r="AE102" s="413"/>
      <c r="AF102" s="41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7" t="s">
        <v>51</v>
      </c>
      <c r="K103" s="418"/>
      <c r="L103" s="412" t="str">
        <f>IF(ISBLANK($BC$85)," ",IF($AZ$85&lt;$BC$85,$I$85,IF($BC$85&lt;$AZ$85,$AE$85)))</f>
        <v> </v>
      </c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7" t="s">
        <v>52</v>
      </c>
      <c r="K104" s="418"/>
      <c r="L104" s="412" t="str">
        <f>IF(ISBLANK($BC$81)," ",IF($AZ$81&gt;$BC$81,$I$81,IF($BC$81&gt;$AZ$81,$AE$81)))</f>
        <v> </v>
      </c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  <c r="AF104" s="414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5" t="s">
        <v>53</v>
      </c>
      <c r="K105" s="416"/>
      <c r="L105" s="409" t="str">
        <f>IF(ISBLANK($BC$81)," ",IF($AZ$81&lt;$BC$81,$I$81,IF($BC$81&lt;$AZ$81,$AE$81)))</f>
        <v> </v>
      </c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410"/>
      <c r="Z105" s="410"/>
      <c r="AA105" s="410"/>
      <c r="AB105" s="410"/>
      <c r="AC105" s="410"/>
      <c r="AD105" s="410"/>
      <c r="AE105" s="410"/>
      <c r="AF105" s="411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206" t="s">
        <v>66</v>
      </c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209" t="s">
        <v>67</v>
      </c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210" t="s">
        <v>68</v>
      </c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210" t="s">
        <v>69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212" t="s">
        <v>70</v>
      </c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211" t="s">
        <v>71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211" t="s">
        <v>72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211" t="s">
        <v>73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211" t="s">
        <v>74</v>
      </c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X14:AB14"/>
    <mergeCell ref="AC14:AH14"/>
    <mergeCell ref="AI14:AM14"/>
    <mergeCell ref="J101:K101"/>
    <mergeCell ref="J100:K100"/>
    <mergeCell ref="J99:K99"/>
    <mergeCell ref="J98:K98"/>
    <mergeCell ref="J105:K105"/>
    <mergeCell ref="J104:K104"/>
    <mergeCell ref="J103:K103"/>
    <mergeCell ref="J102:K102"/>
    <mergeCell ref="BE88:BH88"/>
    <mergeCell ref="BE86:BH86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AZ92:BD92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H29:K29"/>
    <mergeCell ref="H28:K28"/>
    <mergeCell ref="H27:K27"/>
    <mergeCell ref="L29:AF29"/>
    <mergeCell ref="X70:AB70"/>
    <mergeCell ref="AC70:AH70"/>
    <mergeCell ref="AI70:AM70"/>
    <mergeCell ref="L28:AF28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H34:BB34"/>
    <mergeCell ref="AH35:BB35"/>
    <mergeCell ref="AZ93:BB93"/>
    <mergeCell ref="AZ94:BD94"/>
    <mergeCell ref="AZ90:BD90"/>
    <mergeCell ref="AZ89:BB89"/>
    <mergeCell ref="BC89:BD89"/>
    <mergeCell ref="AE94:AY94"/>
    <mergeCell ref="I80:AY80"/>
    <mergeCell ref="I72:AY72"/>
    <mergeCell ref="BE94:BH94"/>
    <mergeCell ref="BE93:BH93"/>
    <mergeCell ref="BE92:BH92"/>
    <mergeCell ref="BE90:BH90"/>
    <mergeCell ref="E93:H94"/>
    <mergeCell ref="E92:H92"/>
    <mergeCell ref="E89:H90"/>
    <mergeCell ref="E77:H78"/>
    <mergeCell ref="E84:H8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I76:AY76"/>
    <mergeCell ref="I81:AC81"/>
    <mergeCell ref="BE82:BH82"/>
    <mergeCell ref="BE81:BH81"/>
    <mergeCell ref="BE80:BH80"/>
    <mergeCell ref="K51:L51"/>
    <mergeCell ref="I73:AC73"/>
    <mergeCell ref="BE78:BH78"/>
    <mergeCell ref="I74:AC74"/>
    <mergeCell ref="AE77:AY77"/>
    <mergeCell ref="AE73:AY73"/>
    <mergeCell ref="AE74:AY74"/>
    <mergeCell ref="K50:L50"/>
    <mergeCell ref="C61:F61"/>
    <mergeCell ref="G61:I61"/>
    <mergeCell ref="K61:AG61"/>
    <mergeCell ref="C52:F52"/>
    <mergeCell ref="C50:F50"/>
    <mergeCell ref="K52:L52"/>
    <mergeCell ref="I88:AY88"/>
    <mergeCell ref="E85:H86"/>
    <mergeCell ref="E80:H80"/>
    <mergeCell ref="I85:AC85"/>
    <mergeCell ref="AZ73:BB73"/>
    <mergeCell ref="AZ78:BD78"/>
    <mergeCell ref="BC77:BD77"/>
    <mergeCell ref="AZ77:BB77"/>
    <mergeCell ref="AZ85:BB85"/>
    <mergeCell ref="BC85:BD85"/>
    <mergeCell ref="AZ86:BD86"/>
    <mergeCell ref="K49:L49"/>
    <mergeCell ref="AW64:AY64"/>
    <mergeCell ref="AZ82:BD82"/>
    <mergeCell ref="AE85:AY85"/>
    <mergeCell ref="AE81:AY81"/>
    <mergeCell ref="I84:AY84"/>
    <mergeCell ref="AE82:AY82"/>
    <mergeCell ref="G64:I64"/>
    <mergeCell ref="G63:I63"/>
    <mergeCell ref="G62:I62"/>
    <mergeCell ref="G52:I52"/>
    <mergeCell ref="C60:I60"/>
    <mergeCell ref="C62:F62"/>
    <mergeCell ref="C64:F64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AT49:AV49"/>
    <mergeCell ref="AW50:AY50"/>
    <mergeCell ref="AT50:AV50"/>
    <mergeCell ref="AT51:AV51"/>
    <mergeCell ref="BK50:BM50"/>
    <mergeCell ref="BN50:BP50"/>
    <mergeCell ref="AW49:AY49"/>
    <mergeCell ref="AW51:AY51"/>
    <mergeCell ref="BN51:BP51"/>
    <mergeCell ref="AW48:AY48"/>
    <mergeCell ref="AZ48:BB48"/>
    <mergeCell ref="BC48:BE48"/>
    <mergeCell ref="BK49:BM49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AH31:BB31"/>
    <mergeCell ref="AH30:BB30"/>
    <mergeCell ref="H32:K32"/>
    <mergeCell ref="L30:AF30"/>
    <mergeCell ref="AW70:BA70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G65:I65"/>
    <mergeCell ref="AH33:BB33"/>
    <mergeCell ref="L33:AF33"/>
    <mergeCell ref="AE78:AY78"/>
    <mergeCell ref="H38:K38"/>
    <mergeCell ref="L38:AF38"/>
    <mergeCell ref="L37:AF37"/>
    <mergeCell ref="L36:AF36"/>
    <mergeCell ref="H70:K70"/>
    <mergeCell ref="AN70:AV70"/>
    <mergeCell ref="B70:G70"/>
    <mergeCell ref="C77:D78"/>
    <mergeCell ref="E38:G38"/>
    <mergeCell ref="C84:D84"/>
    <mergeCell ref="C72:D72"/>
    <mergeCell ref="C49:F49"/>
    <mergeCell ref="C65:F65"/>
    <mergeCell ref="C51:F51"/>
    <mergeCell ref="C47:I47"/>
    <mergeCell ref="G48:I48"/>
    <mergeCell ref="C93:D94"/>
    <mergeCell ref="C92:D92"/>
    <mergeCell ref="C76:D76"/>
    <mergeCell ref="C73:D74"/>
    <mergeCell ref="C88:D88"/>
    <mergeCell ref="C80:D80"/>
    <mergeCell ref="C85:D86"/>
    <mergeCell ref="C89:D90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I89:AC89"/>
    <mergeCell ref="I92:AY92"/>
    <mergeCell ref="BC36:BE36"/>
    <mergeCell ref="BF36:BG36"/>
    <mergeCell ref="BC37:BE37"/>
    <mergeCell ref="BF38:BG38"/>
    <mergeCell ref="BC38:BE38"/>
    <mergeCell ref="BF37:BG37"/>
    <mergeCell ref="AQ50:AS50"/>
    <mergeCell ref="BC26:BG26"/>
    <mergeCell ref="BC27:BE27"/>
    <mergeCell ref="BC28:BE28"/>
    <mergeCell ref="BF29:BG29"/>
    <mergeCell ref="BF27:BG27"/>
    <mergeCell ref="BC29:BE29"/>
    <mergeCell ref="BF28:BG28"/>
    <mergeCell ref="BC31:BE31"/>
    <mergeCell ref="BF33:BG33"/>
    <mergeCell ref="AQ41:AS48"/>
    <mergeCell ref="AN41:AP48"/>
    <mergeCell ref="AK41:AM48"/>
    <mergeCell ref="AQ49:AS49"/>
    <mergeCell ref="AN49:AP49"/>
    <mergeCell ref="AK49:AM49"/>
    <mergeCell ref="C32:D32"/>
    <mergeCell ref="AH50:AJ50"/>
    <mergeCell ref="AH49:AJ49"/>
    <mergeCell ref="AH41:AJ48"/>
    <mergeCell ref="AH37:BB37"/>
    <mergeCell ref="AH38:BB38"/>
    <mergeCell ref="C34:D34"/>
    <mergeCell ref="C35:D35"/>
    <mergeCell ref="C48:F48"/>
    <mergeCell ref="AT48:AV48"/>
    <mergeCell ref="G49:I49"/>
    <mergeCell ref="G51:I51"/>
    <mergeCell ref="G50:I50"/>
    <mergeCell ref="C33:D33"/>
    <mergeCell ref="C2:AU2"/>
    <mergeCell ref="C6:AU6"/>
    <mergeCell ref="D22:X22"/>
    <mergeCell ref="D21:X21"/>
    <mergeCell ref="D20:X20"/>
    <mergeCell ref="D19:X19"/>
    <mergeCell ref="AC18:AW18"/>
    <mergeCell ref="D18:X18"/>
    <mergeCell ref="B14:G14"/>
    <mergeCell ref="H14:K14"/>
    <mergeCell ref="L31:AF31"/>
    <mergeCell ref="C28:D28"/>
    <mergeCell ref="C27:D27"/>
    <mergeCell ref="E27:G27"/>
    <mergeCell ref="C30:D30"/>
    <mergeCell ref="C31:D31"/>
    <mergeCell ref="E28:G28"/>
    <mergeCell ref="C29:D29"/>
    <mergeCell ref="E29:G29"/>
    <mergeCell ref="L27:AF27"/>
    <mergeCell ref="C8:AU8"/>
    <mergeCell ref="C4:AU4"/>
    <mergeCell ref="C3:AU3"/>
    <mergeCell ref="AH27:BB27"/>
    <mergeCell ref="C26:D26"/>
    <mergeCell ref="E26:G26"/>
    <mergeCell ref="H26:K26"/>
    <mergeCell ref="AN14:AV14"/>
    <mergeCell ref="AW14:BA14"/>
    <mergeCell ref="U14:V14"/>
    <mergeCell ref="AQ54:AS61"/>
    <mergeCell ref="AQ65:AS65"/>
    <mergeCell ref="AQ64:AS64"/>
    <mergeCell ref="AQ63:AS63"/>
    <mergeCell ref="AQ62:AS62"/>
    <mergeCell ref="AN50:AP50"/>
    <mergeCell ref="AQ52:AS52"/>
    <mergeCell ref="AQ51:AS51"/>
    <mergeCell ref="M49:AG49"/>
    <mergeCell ref="AH52:AJ52"/>
    <mergeCell ref="AH51:AJ51"/>
    <mergeCell ref="AK52:AM52"/>
    <mergeCell ref="AK51:AM51"/>
    <mergeCell ref="AN52:AP52"/>
    <mergeCell ref="AN51:AP51"/>
    <mergeCell ref="AN65:AP65"/>
    <mergeCell ref="AN64:AP64"/>
    <mergeCell ref="AN63:AP63"/>
    <mergeCell ref="AH54:AJ61"/>
    <mergeCell ref="AH65:AJ65"/>
    <mergeCell ref="AH64:AJ64"/>
    <mergeCell ref="AH63:AJ63"/>
    <mergeCell ref="AN54:AP61"/>
    <mergeCell ref="AK54:AM61"/>
    <mergeCell ref="AH62:AJ62"/>
    <mergeCell ref="M62:AG62"/>
    <mergeCell ref="M52:AG52"/>
    <mergeCell ref="M51:AG51"/>
    <mergeCell ref="M50:AG50"/>
    <mergeCell ref="AZ3:BG3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AH28:BB28"/>
    <mergeCell ref="AZ72:BD72"/>
    <mergeCell ref="B11:G11"/>
    <mergeCell ref="H11:K11"/>
    <mergeCell ref="U11:V11"/>
    <mergeCell ref="X11:AB11"/>
    <mergeCell ref="AC11:AH11"/>
    <mergeCell ref="AI11:AM11"/>
    <mergeCell ref="AN11:AV11"/>
    <mergeCell ref="AW11:BA11"/>
    <mergeCell ref="AC20:AW20"/>
    <mergeCell ref="AC19:AW19"/>
    <mergeCell ref="AC22:AW22"/>
    <mergeCell ref="AC21:AW21"/>
    <mergeCell ref="B108:AV108"/>
    <mergeCell ref="K62:L62"/>
    <mergeCell ref="AK50:AM50"/>
    <mergeCell ref="K48:AG48"/>
    <mergeCell ref="M65:AG65"/>
    <mergeCell ref="M64:AG64"/>
    <mergeCell ref="M63:AG63"/>
    <mergeCell ref="B109:AV109"/>
    <mergeCell ref="B110:AV110"/>
    <mergeCell ref="B111:AV111"/>
    <mergeCell ref="B116:AV116"/>
    <mergeCell ref="B112:AV112"/>
    <mergeCell ref="B113:AV113"/>
    <mergeCell ref="B114:AV114"/>
    <mergeCell ref="B115:AV115"/>
  </mergeCells>
  <conditionalFormatting sqref="I77 I89 I93 I73 I85 I81 L27:L38">
    <cfRule type="expression" priority="1" dxfId="0" stopIfTrue="1">
      <formula>AND(AZ27&gt;BC27,AZ27&lt;&gt;"",BC27&lt;&gt;"")</formula>
    </cfRule>
    <cfRule type="expression" priority="2" dxfId="1" stopIfTrue="1">
      <formula>AND(AZ27=BC27,AZ27&lt;&gt;"",BC27&lt;&gt;"")</formula>
    </cfRule>
    <cfRule type="expression" priority="3" dxfId="2" stopIfTrue="1">
      <formula>AND(AZ27&lt;BC27,AZ27&lt;&gt;"",BC27&lt;&gt;"")</formula>
    </cfRule>
  </conditionalFormatting>
  <conditionalFormatting sqref="AE77 AE89 AE93 AE73 AE85 AE81 AH27:AH38">
    <cfRule type="expression" priority="4" dxfId="0" stopIfTrue="1">
      <formula>AND(BC27&gt;AZ27,AZ27&lt;&gt;"",BC27&lt;&gt;"")</formula>
    </cfRule>
    <cfRule type="expression" priority="5" dxfId="1" stopIfTrue="1">
      <formula>AND(BC27=AZ27,AZ27&lt;&gt;"",BC27&lt;&gt;"")</formula>
    </cfRule>
    <cfRule type="expression" priority="6" dxfId="2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3" stopIfTrue="1">
      <formula>AND(BC27&lt;&gt;"",ISBLANK(AZ27))</formula>
    </cfRule>
    <cfRule type="expression" priority="8" dxfId="4" stopIfTrue="1">
      <formula>ISBLANK(AZ27)</formula>
    </cfRule>
  </conditionalFormatting>
  <conditionalFormatting sqref="BF27:BG38 BC73:BD73 BC77:BD77 BC89:BD89 BC93:BD93 BC81:BD81 BC85:BD85">
    <cfRule type="expression" priority="9" dxfId="3" stopIfTrue="1">
      <formula>AND(AZ27&lt;&gt;"",ISBLANK(BC27))</formula>
    </cfRule>
    <cfRule type="expression" priority="10" dxfId="4" stopIfTrue="1">
      <formula>ISBLANK(BC27)</formula>
    </cfRule>
  </conditionalFormatting>
  <conditionalFormatting sqref="AT53:BP59 AH52:BP52 M53:M59">
    <cfRule type="expression" priority="11" dxfId="2" stopIfTrue="1">
      <formula>$K$52=""</formula>
    </cfRule>
  </conditionalFormatting>
  <conditionalFormatting sqref="AH49:BP49">
    <cfRule type="expression" priority="12" dxfId="2" stopIfTrue="1">
      <formula>$K$50=""</formula>
    </cfRule>
  </conditionalFormatting>
  <conditionalFormatting sqref="AH50:BP50">
    <cfRule type="expression" priority="13" dxfId="2" stopIfTrue="1">
      <formula>$K$50=""</formula>
    </cfRule>
    <cfRule type="expression" priority="14" dxfId="2" stopIfTrue="1">
      <formula>$K$51=""</formula>
    </cfRule>
  </conditionalFormatting>
  <conditionalFormatting sqref="AH51:BP51">
    <cfRule type="expression" priority="15" dxfId="2" stopIfTrue="1">
      <formula>$K$51=""</formula>
    </cfRule>
    <cfRule type="expression" priority="16" dxfId="2" stopIfTrue="1">
      <formula>$K$52=""</formula>
    </cfRule>
  </conditionalFormatting>
  <conditionalFormatting sqref="AH62:BP62">
    <cfRule type="expression" priority="17" dxfId="2" stopIfTrue="1">
      <formula>$K$63=""</formula>
    </cfRule>
  </conditionalFormatting>
  <conditionalFormatting sqref="AH63:BP63">
    <cfRule type="expression" priority="18" dxfId="2" stopIfTrue="1">
      <formula>$K$63=""</formula>
    </cfRule>
    <cfRule type="expression" priority="19" dxfId="2" stopIfTrue="1">
      <formula>$K$64=""</formula>
    </cfRule>
  </conditionalFormatting>
  <conditionalFormatting sqref="AH64:BP64">
    <cfRule type="expression" priority="20" dxfId="2" stopIfTrue="1">
      <formula>$K$64=""</formula>
    </cfRule>
    <cfRule type="expression" priority="21" dxfId="2" stopIfTrue="1">
      <formula>$K$65=""</formula>
    </cfRule>
  </conditionalFormatting>
  <conditionalFormatting sqref="AH65:BP65">
    <cfRule type="expression" priority="22" dxfId="2" stopIfTrue="1">
      <formula>$K$65=""</formula>
    </cfRule>
  </conditionalFormatting>
  <conditionalFormatting sqref="M49">
    <cfRule type="expression" priority="23" dxfId="5" stopIfTrue="1">
      <formula>$AT$49=""</formula>
    </cfRule>
    <cfRule type="expression" priority="24" dxfId="2" stopIfTrue="1">
      <formula>$K$50=""</formula>
    </cfRule>
  </conditionalFormatting>
  <conditionalFormatting sqref="M50">
    <cfRule type="expression" priority="25" dxfId="5" stopIfTrue="1">
      <formula>$AT$50=""</formula>
    </cfRule>
    <cfRule type="expression" priority="26" dxfId="2" stopIfTrue="1">
      <formula>$K$50=""</formula>
    </cfRule>
    <cfRule type="expression" priority="27" dxfId="2" stopIfTrue="1">
      <formula>$K$51=""</formula>
    </cfRule>
  </conditionalFormatting>
  <conditionalFormatting sqref="M51">
    <cfRule type="expression" priority="28" dxfId="5" stopIfTrue="1">
      <formula>$AT$51=""</formula>
    </cfRule>
    <cfRule type="expression" priority="29" dxfId="2" stopIfTrue="1">
      <formula>$K$51=""</formula>
    </cfRule>
    <cfRule type="expression" priority="30" dxfId="2" stopIfTrue="1">
      <formula>$K$52=""</formula>
    </cfRule>
  </conditionalFormatting>
  <conditionalFormatting sqref="M52">
    <cfRule type="expression" priority="31" dxfId="5" stopIfTrue="1">
      <formula>$AT$52=""</formula>
    </cfRule>
    <cfRule type="expression" priority="32" dxfId="2" stopIfTrue="1">
      <formula>$K$52=""</formula>
    </cfRule>
  </conditionalFormatting>
  <conditionalFormatting sqref="M62">
    <cfRule type="expression" priority="33" dxfId="5" stopIfTrue="1">
      <formula>$AT$62=""</formula>
    </cfRule>
    <cfRule type="expression" priority="34" dxfId="2" stopIfTrue="1">
      <formula>$K$63=""</formula>
    </cfRule>
  </conditionalFormatting>
  <conditionalFormatting sqref="M63">
    <cfRule type="expression" priority="35" dxfId="5" stopIfTrue="1">
      <formula>$AT$63=""</formula>
    </cfRule>
    <cfRule type="expression" priority="36" dxfId="2" stopIfTrue="1">
      <formula>$K$63=""</formula>
    </cfRule>
    <cfRule type="expression" priority="37" dxfId="2" stopIfTrue="1">
      <formula>$K$64=""</formula>
    </cfRule>
  </conditionalFormatting>
  <conditionalFormatting sqref="M64">
    <cfRule type="expression" priority="38" dxfId="5" stopIfTrue="1">
      <formula>$AT$64=""</formula>
    </cfRule>
    <cfRule type="expression" priority="39" dxfId="2" stopIfTrue="1">
      <formula>$K$64=""</formula>
    </cfRule>
    <cfRule type="expression" priority="40" dxfId="2" stopIfTrue="1">
      <formula>$K$65=""</formula>
    </cfRule>
  </conditionalFormatting>
  <conditionalFormatting sqref="M65">
    <cfRule type="expression" priority="41" dxfId="5" stopIfTrue="1">
      <formula>$AT$65=""</formula>
    </cfRule>
    <cfRule type="expression" priority="42" dxfId="2" stopIfTrue="1">
      <formula>$K$65=""</formula>
    </cfRule>
  </conditionalFormatting>
  <conditionalFormatting sqref="K49:L52">
    <cfRule type="expression" priority="43" dxfId="6" stopIfTrue="1">
      <formula>#REF!&lt;&gt;#REF!</formula>
    </cfRule>
  </conditionalFormatting>
  <conditionalFormatting sqref="K62:L65">
    <cfRule type="expression" priority="44" dxfId="6" stopIfTrue="1">
      <formula>#REF!&lt;&gt;#REF!</formula>
    </cfRule>
  </conditionalFormatting>
  <conditionalFormatting sqref="AI11:AM11 AI14:AM14">
    <cfRule type="expression" priority="45" dxfId="4" stopIfTrue="1">
      <formula>AND($U$11=2,ISBLANK($AI$11))</formula>
    </cfRule>
    <cfRule type="expression" priority="46" dxfId="2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DY119"/>
  <sheetViews>
    <sheetView showGridLines="0" showRowColHeaders="0" zoomScaleSheetLayoutView="100" workbookViewId="0" topLeftCell="A1">
      <selection activeCell="AW3" sqref="AW3:BD3"/>
    </sheetView>
  </sheetViews>
  <sheetFormatPr defaultColWidth="11.421875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20" t="str">
        <f>Ergebniseingabe!C2</f>
        <v>1. Futsalkreismeisterschaft für Senioren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00" t="str">
        <f>Ergebniseingabe!C3</f>
        <v>Fußballkreis Büdingen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W3" s="225" t="s">
        <v>61</v>
      </c>
      <c r="AX3" s="225"/>
      <c r="AY3" s="225"/>
      <c r="AZ3" s="225"/>
      <c r="BA3" s="225"/>
      <c r="BB3" s="225"/>
      <c r="BC3" s="225"/>
      <c r="BD3" s="22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2" t="str">
        <f>Ergebniseingabe!C4</f>
        <v>Fußballturnier für - 2 X 4 - Mannschaften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2"/>
      <c r="AK4" s="642"/>
      <c r="AL4" s="642"/>
      <c r="AM4" s="642"/>
      <c r="AN4" s="642"/>
      <c r="AO4" s="642"/>
      <c r="AP4" s="642"/>
      <c r="AQ4" s="642"/>
      <c r="AR4" s="642"/>
      <c r="AS4" s="642"/>
      <c r="AT4" s="642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9" t="str">
        <f>Ergebniseingabe!C6</f>
        <v>am Samstag, den 14.02.2015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41" t="str">
        <f>Ergebniseingabe!C8</f>
        <v>Sporthalle Gedern</v>
      </c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194" t="s">
        <v>62</v>
      </c>
      <c r="B10" s="194"/>
      <c r="C10" s="194"/>
      <c r="D10" s="194"/>
      <c r="E10" s="194"/>
      <c r="F10" s="194"/>
      <c r="G10" s="424">
        <f>Ergebniseingabe!H11</f>
        <v>0.5625</v>
      </c>
      <c r="H10" s="424"/>
      <c r="I10" s="424"/>
      <c r="J10" s="424"/>
      <c r="K10" s="17" t="s">
        <v>0</v>
      </c>
      <c r="S10" s="45" t="s">
        <v>1</v>
      </c>
      <c r="T10" s="425">
        <f>Ergebniseingabe!U11</f>
        <v>1</v>
      </c>
      <c r="U10" s="425"/>
      <c r="V10" s="46" t="s">
        <v>2</v>
      </c>
      <c r="W10" s="422">
        <f>Ergebniseingabe!X11</f>
        <v>14</v>
      </c>
      <c r="X10" s="422"/>
      <c r="Y10" s="422"/>
      <c r="Z10" s="422"/>
      <c r="AA10" s="422"/>
      <c r="AB10" s="223">
        <f>IF(T10=2,"Halbzeit:","")</f>
      </c>
      <c r="AC10" s="223"/>
      <c r="AD10" s="223"/>
      <c r="AE10" s="223"/>
      <c r="AF10" s="223"/>
      <c r="AG10" s="223"/>
      <c r="AH10" s="422">
        <f>IF(Ergebniseingabe!AI11="","",Ergebniseingabe!AI11)</f>
      </c>
      <c r="AI10" s="422"/>
      <c r="AJ10" s="422"/>
      <c r="AK10" s="422"/>
      <c r="AL10" s="422"/>
      <c r="AM10" s="194" t="s">
        <v>3</v>
      </c>
      <c r="AN10" s="194"/>
      <c r="AO10" s="194"/>
      <c r="AP10" s="194"/>
      <c r="AQ10" s="194"/>
      <c r="AR10" s="194"/>
      <c r="AS10" s="194"/>
      <c r="AT10" s="194"/>
      <c r="AU10" s="194"/>
      <c r="AV10" s="423">
        <f>Ergebniseingabe!AW11</f>
        <v>2</v>
      </c>
      <c r="AW10" s="423"/>
      <c r="AX10" s="423"/>
      <c r="AY10" s="423"/>
      <c r="AZ10" s="423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9" t="str">
        <f>Ergebniseingabe!D18</f>
        <v>Gruppe A</v>
      </c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1"/>
      <c r="AB14" s="626" t="str">
        <f>Ergebniseingabe!AC18</f>
        <v>Gruppe B</v>
      </c>
      <c r="AC14" s="627"/>
      <c r="AD14" s="627"/>
      <c r="AE14" s="627"/>
      <c r="AF14" s="627"/>
      <c r="AG14" s="627"/>
      <c r="AH14" s="627"/>
      <c r="AI14" s="627"/>
      <c r="AJ14" s="627"/>
      <c r="AK14" s="627"/>
      <c r="AL14" s="627"/>
      <c r="AM14" s="627"/>
      <c r="AN14" s="627"/>
      <c r="AO14" s="627"/>
      <c r="AP14" s="627"/>
      <c r="AQ14" s="627"/>
      <c r="AR14" s="627"/>
      <c r="AS14" s="627"/>
      <c r="AT14" s="627"/>
      <c r="AU14" s="627"/>
      <c r="AV14" s="628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37" t="str">
        <f>Ergebniseingabe!D19</f>
        <v>VfR Hainchen</v>
      </c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1"/>
      <c r="AA15" s="60">
        <v>1</v>
      </c>
      <c r="AB15" s="637" t="str">
        <f>Ergebniseingabe!AC19</f>
        <v>SV Phönix Düdelsheim</v>
      </c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9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6" t="str">
        <f>Ergebniseingabe!D20</f>
        <v>SG Steinberg/Glashütten</v>
      </c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8"/>
      <c r="AA16" s="60">
        <v>2</v>
      </c>
      <c r="AB16" s="636" t="str">
        <f>Ergebniseingabe!AC20</f>
        <v>SG Hirzenhain/Merkenfritz</v>
      </c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6" t="str">
        <f>Ergebniseingabe!D21</f>
        <v>SG Kesselbach/Odenhausen/Allertshausen</v>
      </c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8"/>
      <c r="AA17" s="60">
        <v>3</v>
      </c>
      <c r="AB17" s="636" t="str">
        <f>Ergebniseingabe!AC21</f>
        <v>1. FC Rommelhausen</v>
      </c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8" t="str">
        <f>Ergebniseingabe!D22</f>
        <v>SG Heegheim/Glauberg</v>
      </c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5"/>
      <c r="AA18" s="60">
        <v>4</v>
      </c>
      <c r="AB18" s="638" t="str">
        <f>Ergebniseingabe!AC22</f>
        <v>Teilnehmer A-Jugend</v>
      </c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5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4" t="s">
        <v>9</v>
      </c>
      <c r="C22" s="635"/>
      <c r="D22" s="495" t="s">
        <v>10</v>
      </c>
      <c r="E22" s="496"/>
      <c r="F22" s="497"/>
      <c r="G22" s="495" t="s">
        <v>63</v>
      </c>
      <c r="H22" s="496"/>
      <c r="I22" s="496"/>
      <c r="J22" s="497"/>
      <c r="K22" s="495" t="s">
        <v>11</v>
      </c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6"/>
      <c r="AV22" s="496"/>
      <c r="AW22" s="496"/>
      <c r="AX22" s="496"/>
      <c r="AY22" s="496"/>
      <c r="AZ22" s="496"/>
      <c r="BA22" s="497"/>
      <c r="BB22" s="495" t="s">
        <v>12</v>
      </c>
      <c r="BC22" s="496"/>
      <c r="BD22" s="496"/>
      <c r="BE22" s="496"/>
      <c r="BF22" s="496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40">
        <v>1</v>
      </c>
      <c r="C23" s="609"/>
      <c r="D23" s="609" t="str">
        <f>Ergebniseingabe!E27</f>
        <v>A</v>
      </c>
      <c r="E23" s="609"/>
      <c r="F23" s="609"/>
      <c r="G23" s="622">
        <f>Ergebniseingabe!H27</f>
        <v>0.5625</v>
      </c>
      <c r="H23" s="623"/>
      <c r="I23" s="623"/>
      <c r="J23" s="624"/>
      <c r="K23" s="618" t="str">
        <f>Ergebniseingabe!L27</f>
        <v>VfR Hainchen</v>
      </c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7" t="s">
        <v>14</v>
      </c>
      <c r="AG23" s="619" t="str">
        <f>Ergebniseingabe!AH27</f>
        <v>SG Steinberg/Glashütten</v>
      </c>
      <c r="AH23" s="619"/>
      <c r="AI23" s="619"/>
      <c r="AJ23" s="619"/>
      <c r="AK23" s="619"/>
      <c r="AL23" s="619"/>
      <c r="AM23" s="619"/>
      <c r="AN23" s="619"/>
      <c r="AO23" s="619"/>
      <c r="AP23" s="619"/>
      <c r="AQ23" s="619"/>
      <c r="AR23" s="619"/>
      <c r="AS23" s="619"/>
      <c r="AT23" s="619"/>
      <c r="AU23" s="619"/>
      <c r="AV23" s="619"/>
      <c r="AW23" s="619"/>
      <c r="AX23" s="619"/>
      <c r="AY23" s="619"/>
      <c r="AZ23" s="619"/>
      <c r="BA23" s="625"/>
      <c r="BB23" s="610">
        <f>IF(Ergebniseingabe!BC27="","",Ergebniseingabe!BC27)</f>
      </c>
      <c r="BC23" s="611"/>
      <c r="BD23" s="611"/>
      <c r="BE23" s="427">
        <f>IF(Ergebniseingabe!BF27="","",Ergebniseingabe!BF27)</f>
      </c>
      <c r="BF23" s="428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32">
        <v>2</v>
      </c>
      <c r="C24" s="530"/>
      <c r="D24" s="530" t="str">
        <f>Ergebniseingabe!E28</f>
        <v>A</v>
      </c>
      <c r="E24" s="530"/>
      <c r="F24" s="530"/>
      <c r="G24" s="533">
        <f>Ergebniseingabe!H28</f>
        <v>0.5736111111111111</v>
      </c>
      <c r="H24" s="534"/>
      <c r="I24" s="534"/>
      <c r="J24" s="535"/>
      <c r="K24" s="578" t="str">
        <f>Ergebniseingabe!L28</f>
        <v>SG Kesselbach/Odenhausen/Allertshausen</v>
      </c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77" t="s">
        <v>14</v>
      </c>
      <c r="AG24" s="579" t="str">
        <f>Ergebniseingabe!AH28</f>
        <v>SG Heegheim/Glauberg</v>
      </c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88"/>
      <c r="BB24" s="586">
        <f>IF(Ergebniseingabe!BC28="","",Ergebniseingabe!BC28)</f>
      </c>
      <c r="BC24" s="587"/>
      <c r="BD24" s="587"/>
      <c r="BE24" s="580">
        <f>IF(Ergebniseingabe!BF28="","",Ergebniseingabe!BF28)</f>
      </c>
      <c r="BF24" s="581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5">
        <v>3</v>
      </c>
      <c r="C25" s="531"/>
      <c r="D25" s="531" t="str">
        <f>Ergebniseingabe!E29</f>
        <v>B</v>
      </c>
      <c r="E25" s="531"/>
      <c r="F25" s="531"/>
      <c r="G25" s="536">
        <f>Ergebniseingabe!H29</f>
        <v>0.5847222222222221</v>
      </c>
      <c r="H25" s="537"/>
      <c r="I25" s="537"/>
      <c r="J25" s="538"/>
      <c r="K25" s="608" t="str">
        <f>Ergebniseingabe!L29</f>
        <v>SV Phönix Düdelsheim</v>
      </c>
      <c r="L25" s="606"/>
      <c r="M25" s="606"/>
      <c r="N25" s="606"/>
      <c r="O25" s="606"/>
      <c r="P25" s="606"/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192" t="s">
        <v>14</v>
      </c>
      <c r="AG25" s="606" t="str">
        <f>Ergebniseingabe!AH29</f>
        <v>SG Hirzenhain/Merkenfritz</v>
      </c>
      <c r="AH25" s="606"/>
      <c r="AI25" s="606"/>
      <c r="AJ25" s="606"/>
      <c r="AK25" s="606"/>
      <c r="AL25" s="606"/>
      <c r="AM25" s="606"/>
      <c r="AN25" s="606"/>
      <c r="AO25" s="606"/>
      <c r="AP25" s="606"/>
      <c r="AQ25" s="606"/>
      <c r="AR25" s="606"/>
      <c r="AS25" s="606"/>
      <c r="AT25" s="606"/>
      <c r="AU25" s="606"/>
      <c r="AV25" s="606"/>
      <c r="AW25" s="606"/>
      <c r="AX25" s="606"/>
      <c r="AY25" s="606"/>
      <c r="AZ25" s="606"/>
      <c r="BA25" s="607"/>
      <c r="BB25" s="584">
        <f>IF(Ergebniseingabe!BC29="","",Ergebniseingabe!BC29)</f>
      </c>
      <c r="BC25" s="585"/>
      <c r="BD25" s="585"/>
      <c r="BE25" s="582">
        <f>IF(Ergebniseingabe!BF29="","",Ergebniseingabe!BF29)</f>
      </c>
      <c r="BF25" s="583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32">
        <v>4</v>
      </c>
      <c r="C26" s="530"/>
      <c r="D26" s="530" t="str">
        <f>Ergebniseingabe!E30</f>
        <v>B</v>
      </c>
      <c r="E26" s="530"/>
      <c r="F26" s="530"/>
      <c r="G26" s="533">
        <f>Ergebniseingabe!H30</f>
        <v>0.5958333333333332</v>
      </c>
      <c r="H26" s="534"/>
      <c r="I26" s="534"/>
      <c r="J26" s="535"/>
      <c r="K26" s="578" t="str">
        <f>Ergebniseingabe!L30</f>
        <v>1. FC Rommelhausen</v>
      </c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579"/>
      <c r="AC26" s="579"/>
      <c r="AD26" s="579"/>
      <c r="AE26" s="579"/>
      <c r="AF26" s="77" t="s">
        <v>14</v>
      </c>
      <c r="AG26" s="579" t="str">
        <f>Ergebniseingabe!AH30</f>
        <v>Teilnehmer A-Jugend</v>
      </c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79"/>
      <c r="AZ26" s="579"/>
      <c r="BA26" s="588"/>
      <c r="BB26" s="586">
        <f>IF(Ergebniseingabe!BC30="","",Ergebniseingabe!BC30)</f>
      </c>
      <c r="BC26" s="587"/>
      <c r="BD26" s="587"/>
      <c r="BE26" s="580">
        <f>IF(Ergebniseingabe!BF30="","",Ergebniseingabe!BF30)</f>
      </c>
      <c r="BF26" s="581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5">
        <v>5</v>
      </c>
      <c r="C27" s="531"/>
      <c r="D27" s="531" t="str">
        <f>Ergebniseingabe!E31</f>
        <v>A</v>
      </c>
      <c r="E27" s="531"/>
      <c r="F27" s="531"/>
      <c r="G27" s="536">
        <f>Ergebniseingabe!H31</f>
        <v>0.6069444444444443</v>
      </c>
      <c r="H27" s="537"/>
      <c r="I27" s="537"/>
      <c r="J27" s="538"/>
      <c r="K27" s="608" t="str">
        <f>Ergebniseingabe!L31</f>
        <v>VfR Hainchen</v>
      </c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6"/>
      <c r="AF27" s="192" t="s">
        <v>14</v>
      </c>
      <c r="AG27" s="606" t="str">
        <f>Ergebniseingabe!AH31</f>
        <v>SG Kesselbach/Odenhausen/Allertshausen</v>
      </c>
      <c r="AH27" s="606"/>
      <c r="AI27" s="606"/>
      <c r="AJ27" s="606"/>
      <c r="AK27" s="606"/>
      <c r="AL27" s="606"/>
      <c r="AM27" s="606"/>
      <c r="AN27" s="606"/>
      <c r="AO27" s="606"/>
      <c r="AP27" s="606"/>
      <c r="AQ27" s="606"/>
      <c r="AR27" s="606"/>
      <c r="AS27" s="606"/>
      <c r="AT27" s="606"/>
      <c r="AU27" s="606"/>
      <c r="AV27" s="606"/>
      <c r="AW27" s="606"/>
      <c r="AX27" s="606"/>
      <c r="AY27" s="606"/>
      <c r="AZ27" s="606"/>
      <c r="BA27" s="607"/>
      <c r="BB27" s="584">
        <f>IF(Ergebniseingabe!BC31="","",Ergebniseingabe!BC31)</f>
      </c>
      <c r="BC27" s="585"/>
      <c r="BD27" s="585"/>
      <c r="BE27" s="582">
        <f>IF(Ergebniseingabe!BF31="","",Ergebniseingabe!BF31)</f>
      </c>
      <c r="BF27" s="583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32">
        <v>6</v>
      </c>
      <c r="C28" s="530"/>
      <c r="D28" s="530" t="str">
        <f>Ergebniseingabe!E32</f>
        <v>A</v>
      </c>
      <c r="E28" s="530"/>
      <c r="F28" s="530"/>
      <c r="G28" s="533">
        <f>Ergebniseingabe!H32</f>
        <v>0.6180555555555554</v>
      </c>
      <c r="H28" s="534"/>
      <c r="I28" s="534"/>
      <c r="J28" s="535"/>
      <c r="K28" s="578" t="str">
        <f>Ergebniseingabe!L32</f>
        <v>SG Steinberg/Glashütten</v>
      </c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77" t="s">
        <v>14</v>
      </c>
      <c r="AG28" s="579" t="str">
        <f>Ergebniseingabe!AH32</f>
        <v>SG Heegheim/Glauberg</v>
      </c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79"/>
      <c r="AX28" s="579"/>
      <c r="AY28" s="579"/>
      <c r="AZ28" s="579"/>
      <c r="BA28" s="588"/>
      <c r="BB28" s="586">
        <f>IF(Ergebniseingabe!BC32="","",Ergebniseingabe!BC32)</f>
      </c>
      <c r="BC28" s="587"/>
      <c r="BD28" s="587"/>
      <c r="BE28" s="580">
        <f>IF(Ergebniseingabe!BF32="","",Ergebniseingabe!BF32)</f>
      </c>
      <c r="BF28" s="581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5">
        <v>7</v>
      </c>
      <c r="C29" s="531"/>
      <c r="D29" s="531" t="str">
        <f>Ergebniseingabe!E33</f>
        <v>B</v>
      </c>
      <c r="E29" s="531"/>
      <c r="F29" s="531"/>
      <c r="G29" s="536">
        <f>Ergebniseingabe!H33</f>
        <v>0.6291666666666664</v>
      </c>
      <c r="H29" s="537"/>
      <c r="I29" s="537"/>
      <c r="J29" s="538"/>
      <c r="K29" s="608" t="str">
        <f>Ergebniseingabe!L33</f>
        <v>SV Phönix Düdelsheim</v>
      </c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6"/>
      <c r="AE29" s="606"/>
      <c r="AF29" s="192" t="s">
        <v>14</v>
      </c>
      <c r="AG29" s="606" t="str">
        <f>Ergebniseingabe!AH33</f>
        <v>1. FC Rommelhausen</v>
      </c>
      <c r="AH29" s="606"/>
      <c r="AI29" s="606"/>
      <c r="AJ29" s="606"/>
      <c r="AK29" s="606"/>
      <c r="AL29" s="606"/>
      <c r="AM29" s="606"/>
      <c r="AN29" s="606"/>
      <c r="AO29" s="606"/>
      <c r="AP29" s="606"/>
      <c r="AQ29" s="606"/>
      <c r="AR29" s="606"/>
      <c r="AS29" s="606"/>
      <c r="AT29" s="606"/>
      <c r="AU29" s="606"/>
      <c r="AV29" s="606"/>
      <c r="AW29" s="606"/>
      <c r="AX29" s="606"/>
      <c r="AY29" s="606"/>
      <c r="AZ29" s="606"/>
      <c r="BA29" s="607"/>
      <c r="BB29" s="584">
        <f>IF(Ergebniseingabe!BC33="","",Ergebniseingabe!BC33)</f>
      </c>
      <c r="BC29" s="585"/>
      <c r="BD29" s="585"/>
      <c r="BE29" s="582">
        <f>IF(Ergebniseingabe!BF33="","",Ergebniseingabe!BF33)</f>
      </c>
      <c r="BF29" s="583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32">
        <v>8</v>
      </c>
      <c r="C30" s="530"/>
      <c r="D30" s="530" t="str">
        <f>Ergebniseingabe!E34</f>
        <v>B</v>
      </c>
      <c r="E30" s="530"/>
      <c r="F30" s="530"/>
      <c r="G30" s="533">
        <f>Ergebniseingabe!H34</f>
        <v>0.6402777777777775</v>
      </c>
      <c r="H30" s="534"/>
      <c r="I30" s="534"/>
      <c r="J30" s="535"/>
      <c r="K30" s="578" t="str">
        <f>Ergebniseingabe!L34</f>
        <v>SG Hirzenhain/Merkenfritz</v>
      </c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77" t="s">
        <v>14</v>
      </c>
      <c r="AG30" s="579" t="str">
        <f>Ergebniseingabe!AH34</f>
        <v>Teilnehmer A-Jugend</v>
      </c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88"/>
      <c r="BB30" s="586">
        <f>IF(Ergebniseingabe!BC34="","",Ergebniseingabe!BC34)</f>
      </c>
      <c r="BC30" s="587"/>
      <c r="BD30" s="587"/>
      <c r="BE30" s="580">
        <f>IF(Ergebniseingabe!BF34="","",Ergebniseingabe!BF34)</f>
      </c>
      <c r="BF30" s="581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5">
        <v>9</v>
      </c>
      <c r="C31" s="531"/>
      <c r="D31" s="531" t="str">
        <f>Ergebniseingabe!E35</f>
        <v>A</v>
      </c>
      <c r="E31" s="531"/>
      <c r="F31" s="531"/>
      <c r="G31" s="536">
        <f>Ergebniseingabe!H35</f>
        <v>0.6513888888888886</v>
      </c>
      <c r="H31" s="537"/>
      <c r="I31" s="537"/>
      <c r="J31" s="538"/>
      <c r="K31" s="608" t="str">
        <f>Ergebniseingabe!L35</f>
        <v>SG Heegheim/Glauberg</v>
      </c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606"/>
      <c r="AF31" s="192" t="s">
        <v>14</v>
      </c>
      <c r="AG31" s="606" t="str">
        <f>Ergebniseingabe!AH35</f>
        <v>VfR Hainchen</v>
      </c>
      <c r="AH31" s="606"/>
      <c r="AI31" s="606"/>
      <c r="AJ31" s="606"/>
      <c r="AK31" s="606"/>
      <c r="AL31" s="606"/>
      <c r="AM31" s="606"/>
      <c r="AN31" s="606"/>
      <c r="AO31" s="606"/>
      <c r="AP31" s="606"/>
      <c r="AQ31" s="606"/>
      <c r="AR31" s="606"/>
      <c r="AS31" s="606"/>
      <c r="AT31" s="606"/>
      <c r="AU31" s="606"/>
      <c r="AV31" s="606"/>
      <c r="AW31" s="606"/>
      <c r="AX31" s="606"/>
      <c r="AY31" s="606"/>
      <c r="AZ31" s="606"/>
      <c r="BA31" s="607"/>
      <c r="BB31" s="584">
        <f>IF(Ergebniseingabe!BC35="","",Ergebniseingabe!BC35)</f>
      </c>
      <c r="BC31" s="585"/>
      <c r="BD31" s="585"/>
      <c r="BE31" s="582">
        <f>IF(Ergebniseingabe!BF35="","",Ergebniseingabe!BF35)</f>
      </c>
      <c r="BF31" s="583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32">
        <v>10</v>
      </c>
      <c r="C32" s="530"/>
      <c r="D32" s="530" t="str">
        <f>Ergebniseingabe!E36</f>
        <v>A</v>
      </c>
      <c r="E32" s="530"/>
      <c r="F32" s="530"/>
      <c r="G32" s="533">
        <f>Ergebniseingabe!H36</f>
        <v>0.6624999999999996</v>
      </c>
      <c r="H32" s="534"/>
      <c r="I32" s="534"/>
      <c r="J32" s="535"/>
      <c r="K32" s="578" t="str">
        <f>Ergebniseingabe!L36</f>
        <v>SG Kesselbach/Odenhausen/Allertshausen</v>
      </c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77" t="s">
        <v>14</v>
      </c>
      <c r="AG32" s="579" t="str">
        <f>Ergebniseingabe!AH36</f>
        <v>SG Steinberg/Glashütten</v>
      </c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88"/>
      <c r="BB32" s="586">
        <f>IF(Ergebniseingabe!BC36="","",Ergebniseingabe!BC36)</f>
      </c>
      <c r="BC32" s="587"/>
      <c r="BD32" s="587"/>
      <c r="BE32" s="580">
        <f>IF(Ergebniseingabe!BF36="","",Ergebniseingabe!BF36)</f>
      </c>
      <c r="BF32" s="581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5">
        <v>11</v>
      </c>
      <c r="C33" s="531"/>
      <c r="D33" s="531" t="str">
        <f>Ergebniseingabe!E37</f>
        <v>B</v>
      </c>
      <c r="E33" s="531"/>
      <c r="F33" s="531"/>
      <c r="G33" s="536">
        <f>Ergebniseingabe!H37</f>
        <v>0.6736111111111107</v>
      </c>
      <c r="H33" s="537"/>
      <c r="I33" s="537"/>
      <c r="J33" s="538"/>
      <c r="K33" s="608" t="str">
        <f>Ergebniseingabe!L37</f>
        <v>Teilnehmer A-Jugend</v>
      </c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  <c r="Z33" s="606"/>
      <c r="AA33" s="606"/>
      <c r="AB33" s="606"/>
      <c r="AC33" s="606"/>
      <c r="AD33" s="606"/>
      <c r="AE33" s="606"/>
      <c r="AF33" s="192" t="s">
        <v>14</v>
      </c>
      <c r="AG33" s="606" t="str">
        <f>Ergebniseingabe!AH37</f>
        <v>SV Phönix Düdelsheim</v>
      </c>
      <c r="AH33" s="606"/>
      <c r="AI33" s="606"/>
      <c r="AJ33" s="606"/>
      <c r="AK33" s="606"/>
      <c r="AL33" s="606"/>
      <c r="AM33" s="606"/>
      <c r="AN33" s="606"/>
      <c r="AO33" s="606"/>
      <c r="AP33" s="606"/>
      <c r="AQ33" s="606"/>
      <c r="AR33" s="606"/>
      <c r="AS33" s="606"/>
      <c r="AT33" s="606"/>
      <c r="AU33" s="606"/>
      <c r="AV33" s="606"/>
      <c r="AW33" s="606"/>
      <c r="AX33" s="606"/>
      <c r="AY33" s="606"/>
      <c r="AZ33" s="606"/>
      <c r="BA33" s="607"/>
      <c r="BB33" s="584">
        <f>IF(Ergebniseingabe!BC37="","",Ergebniseingabe!BC37)</f>
      </c>
      <c r="BC33" s="585"/>
      <c r="BD33" s="585"/>
      <c r="BE33" s="582">
        <f>IF(Ergebniseingabe!BF37="","",Ergebniseingabe!BF37)</f>
      </c>
      <c r="BF33" s="583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32">
        <v>12</v>
      </c>
      <c r="C34" s="530"/>
      <c r="D34" s="530" t="str">
        <f>Ergebniseingabe!E38</f>
        <v>B</v>
      </c>
      <c r="E34" s="530"/>
      <c r="F34" s="530"/>
      <c r="G34" s="533">
        <f>Ergebniseingabe!H38</f>
        <v>0.6847222222222218</v>
      </c>
      <c r="H34" s="534"/>
      <c r="I34" s="534"/>
      <c r="J34" s="535"/>
      <c r="K34" s="578" t="str">
        <f>Ergebniseingabe!L38</f>
        <v>1. FC Rommelhausen</v>
      </c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77" t="s">
        <v>14</v>
      </c>
      <c r="AG34" s="579" t="str">
        <f>Ergebniseingabe!AH38</f>
        <v>SG Hirzenhain/Merkenfritz</v>
      </c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88"/>
      <c r="BB34" s="586">
        <f>IF(Ergebniseingabe!BC38="","",Ergebniseingabe!BC38)</f>
      </c>
      <c r="BC34" s="587"/>
      <c r="BD34" s="587"/>
      <c r="BE34" s="580">
        <f>IF(Ergebniseingabe!BF38="","",Ergebniseingabe!BF38)</f>
      </c>
      <c r="BF34" s="581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99" t="str">
        <f>L45</f>
        <v>VfR Hainchen</v>
      </c>
      <c r="AH37" s="590"/>
      <c r="AI37" s="600"/>
      <c r="AJ37" s="589" t="str">
        <f>L46</f>
        <v>SG Steinberg/Glashütten</v>
      </c>
      <c r="AK37" s="590"/>
      <c r="AL37" s="600"/>
      <c r="AM37" s="589" t="str">
        <f>L47</f>
        <v>SG Kesselbach/Odenhausen/Allertshausen</v>
      </c>
      <c r="AN37" s="590"/>
      <c r="AO37" s="600"/>
      <c r="AP37" s="589" t="str">
        <f>L48</f>
        <v>SG Heegheim/Glauberg</v>
      </c>
      <c r="AQ37" s="590"/>
      <c r="AR37" s="591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1"/>
      <c r="AH38" s="593"/>
      <c r="AI38" s="602"/>
      <c r="AJ38" s="592"/>
      <c r="AK38" s="593"/>
      <c r="AL38" s="602"/>
      <c r="AM38" s="592"/>
      <c r="AN38" s="593"/>
      <c r="AO38" s="602"/>
      <c r="AP38" s="592"/>
      <c r="AQ38" s="593"/>
      <c r="AR38" s="594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1"/>
      <c r="AH39" s="593"/>
      <c r="AI39" s="602"/>
      <c r="AJ39" s="592"/>
      <c r="AK39" s="593"/>
      <c r="AL39" s="602"/>
      <c r="AM39" s="592"/>
      <c r="AN39" s="593"/>
      <c r="AO39" s="602"/>
      <c r="AP39" s="592"/>
      <c r="AQ39" s="593"/>
      <c r="AR39" s="594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1"/>
      <c r="AH40" s="593"/>
      <c r="AI40" s="602"/>
      <c r="AJ40" s="592"/>
      <c r="AK40" s="593"/>
      <c r="AL40" s="602"/>
      <c r="AM40" s="592"/>
      <c r="AN40" s="593"/>
      <c r="AO40" s="602"/>
      <c r="AP40" s="592"/>
      <c r="AQ40" s="593"/>
      <c r="AR40" s="594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1"/>
      <c r="AH41" s="593"/>
      <c r="AI41" s="602"/>
      <c r="AJ41" s="592"/>
      <c r="AK41" s="593"/>
      <c r="AL41" s="602"/>
      <c r="AM41" s="592"/>
      <c r="AN41" s="593"/>
      <c r="AO41" s="602"/>
      <c r="AP41" s="592"/>
      <c r="AQ41" s="593"/>
      <c r="AR41" s="594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1"/>
      <c r="AH42" s="593"/>
      <c r="AI42" s="602"/>
      <c r="AJ42" s="592"/>
      <c r="AK42" s="593"/>
      <c r="AL42" s="602"/>
      <c r="AM42" s="592"/>
      <c r="AN42" s="593"/>
      <c r="AO42" s="602"/>
      <c r="AP42" s="592"/>
      <c r="AQ42" s="593"/>
      <c r="AR42" s="594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23" t="s">
        <v>16</v>
      </c>
      <c r="C43" s="524"/>
      <c r="D43" s="524"/>
      <c r="E43" s="524"/>
      <c r="F43" s="524"/>
      <c r="G43" s="524"/>
      <c r="H43" s="525"/>
      <c r="AG43" s="601"/>
      <c r="AH43" s="593"/>
      <c r="AI43" s="602"/>
      <c r="AJ43" s="592"/>
      <c r="AK43" s="593"/>
      <c r="AL43" s="602"/>
      <c r="AM43" s="592"/>
      <c r="AN43" s="593"/>
      <c r="AO43" s="602"/>
      <c r="AP43" s="592"/>
      <c r="AQ43" s="593"/>
      <c r="AR43" s="594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26" t="s">
        <v>17</v>
      </c>
      <c r="C44" s="527"/>
      <c r="D44" s="527"/>
      <c r="E44" s="528"/>
      <c r="F44" s="526" t="s">
        <v>18</v>
      </c>
      <c r="G44" s="527"/>
      <c r="H44" s="528"/>
      <c r="J44" s="437" t="str">
        <f>Ergebniseingabe!K48</f>
        <v>Gruppe A</v>
      </c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9"/>
      <c r="AG44" s="603"/>
      <c r="AH44" s="596"/>
      <c r="AI44" s="604"/>
      <c r="AJ44" s="595"/>
      <c r="AK44" s="596"/>
      <c r="AL44" s="604"/>
      <c r="AM44" s="595"/>
      <c r="AN44" s="596"/>
      <c r="AO44" s="604"/>
      <c r="AP44" s="595"/>
      <c r="AQ44" s="596"/>
      <c r="AR44" s="597"/>
      <c r="AS44" s="438" t="s">
        <v>19</v>
      </c>
      <c r="AT44" s="438"/>
      <c r="AU44" s="598"/>
      <c r="AV44" s="567" t="s">
        <v>20</v>
      </c>
      <c r="AW44" s="438"/>
      <c r="AX44" s="598"/>
      <c r="AY44" s="567" t="s">
        <v>21</v>
      </c>
      <c r="AZ44" s="438"/>
      <c r="BA44" s="598"/>
      <c r="BB44" s="567" t="s">
        <v>22</v>
      </c>
      <c r="BC44" s="438"/>
      <c r="BD44" s="598"/>
      <c r="BE44" s="568" t="s">
        <v>23</v>
      </c>
      <c r="BF44" s="568"/>
      <c r="BG44" s="568"/>
      <c r="BH44" s="568"/>
      <c r="BI44" s="568"/>
      <c r="BJ44" s="568" t="s">
        <v>24</v>
      </c>
      <c r="BK44" s="568"/>
      <c r="BL44" s="567"/>
      <c r="BM44" s="567" t="s">
        <v>25</v>
      </c>
      <c r="BN44" s="438"/>
      <c r="BO44" s="439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01">
        <f>IF(Ergebniseingabe!C49="","",Ergebniseingabe!C49)</f>
      </c>
      <c r="C45" s="501"/>
      <c r="D45" s="501"/>
      <c r="E45" s="501"/>
      <c r="F45" s="501">
        <f>IF(Ergebniseingabe!G49="","",Ergebniseingabe!G49)</f>
      </c>
      <c r="G45" s="501"/>
      <c r="H45" s="501"/>
      <c r="J45" s="452">
        <f>Ergebniseingabe!K49</f>
      </c>
      <c r="K45" s="453"/>
      <c r="L45" s="450" t="str">
        <f>Ergebniseingabe!M49</f>
        <v>VfR Hainchen</v>
      </c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7"/>
      <c r="AH45" s="457"/>
      <c r="AI45" s="458"/>
      <c r="AJ45" s="454">
        <f>Ergebniseingabe!AK49</f>
      </c>
      <c r="AK45" s="455"/>
      <c r="AL45" s="456"/>
      <c r="AM45" s="454">
        <f>Ergebniseingabe!AN49</f>
      </c>
      <c r="AN45" s="455"/>
      <c r="AO45" s="456"/>
      <c r="AP45" s="435">
        <f>Ergebniseingabe!AQ49</f>
      </c>
      <c r="AQ45" s="436"/>
      <c r="AR45" s="436"/>
      <c r="AS45" s="436">
        <f>Ergebniseingabe!AT49</f>
      </c>
      <c r="AT45" s="436"/>
      <c r="AU45" s="571"/>
      <c r="AV45" s="468">
        <f>Ergebniseingabe!AW49</f>
      </c>
      <c r="AW45" s="468"/>
      <c r="AX45" s="468"/>
      <c r="AY45" s="468">
        <f>Ergebniseingabe!AZ49</f>
      </c>
      <c r="AZ45" s="468"/>
      <c r="BA45" s="468"/>
      <c r="BB45" s="468">
        <f>Ergebniseingabe!BC49</f>
      </c>
      <c r="BC45" s="468"/>
      <c r="BD45" s="468"/>
      <c r="BE45" s="455">
        <f>Ergebniseingabe!BF49</f>
      </c>
      <c r="BF45" s="455"/>
      <c r="BG45" s="79">
        <f>Ergebniseingabe!BH49</f>
      </c>
      <c r="BH45" s="456">
        <f>Ergebniseingabe!BI49</f>
      </c>
      <c r="BI45" s="468"/>
      <c r="BJ45" s="569">
        <f>Ergebniseingabe!BK49</f>
      </c>
      <c r="BK45" s="569"/>
      <c r="BL45" s="570"/>
      <c r="BM45" s="468">
        <f>Ergebniseingabe!BN49</f>
      </c>
      <c r="BN45" s="468"/>
      <c r="BO45" s="435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01">
        <f>IF(Ergebniseingabe!C50="","",Ergebniseingabe!C50)</f>
      </c>
      <c r="C46" s="501"/>
      <c r="D46" s="501"/>
      <c r="E46" s="501"/>
      <c r="F46" s="501">
        <f>IF(Ergebniseingabe!G50="","",Ergebniseingabe!G50)</f>
      </c>
      <c r="G46" s="501"/>
      <c r="H46" s="501"/>
      <c r="J46" s="539">
        <f>Ergebniseingabe!K50</f>
      </c>
      <c r="K46" s="540"/>
      <c r="L46" s="442" t="str">
        <f>Ergebniseingabe!M50</f>
        <v>SG Steinberg/Glashütten</v>
      </c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69">
        <f>Ergebniseingabe!AH50</f>
      </c>
      <c r="AH46" s="469"/>
      <c r="AI46" s="470"/>
      <c r="AJ46" s="462"/>
      <c r="AK46" s="463"/>
      <c r="AL46" s="464"/>
      <c r="AM46" s="459">
        <f>Ergebniseingabe!AN50</f>
      </c>
      <c r="AN46" s="460"/>
      <c r="AO46" s="461"/>
      <c r="AP46" s="474">
        <f>Ergebniseingabe!AQ50</f>
      </c>
      <c r="AQ46" s="469"/>
      <c r="AR46" s="469"/>
      <c r="AS46" s="469">
        <f>Ergebniseingabe!AT50</f>
      </c>
      <c r="AT46" s="469"/>
      <c r="AU46" s="470"/>
      <c r="AV46" s="467">
        <f>Ergebniseingabe!AW50</f>
      </c>
      <c r="AW46" s="467"/>
      <c r="AX46" s="467"/>
      <c r="AY46" s="467">
        <f>Ergebniseingabe!AZ50</f>
      </c>
      <c r="AZ46" s="467"/>
      <c r="BA46" s="467"/>
      <c r="BB46" s="467">
        <f>Ergebniseingabe!BC50</f>
      </c>
      <c r="BC46" s="467"/>
      <c r="BD46" s="467"/>
      <c r="BE46" s="460">
        <f>Ergebniseingabe!BF50</f>
      </c>
      <c r="BF46" s="460"/>
      <c r="BG46" s="80">
        <f>Ergebniseingabe!BH50</f>
      </c>
      <c r="BH46" s="461">
        <f>Ergebniseingabe!BI50</f>
      </c>
      <c r="BI46" s="467"/>
      <c r="BJ46" s="565">
        <f>Ergebniseingabe!BK50</f>
      </c>
      <c r="BK46" s="565"/>
      <c r="BL46" s="566"/>
      <c r="BM46" s="467">
        <f>Ergebniseingabe!BN50</f>
      </c>
      <c r="BN46" s="467"/>
      <c r="BO46" s="474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01">
        <f>IF(Ergebniseingabe!C51="","",Ergebniseingabe!C51)</f>
      </c>
      <c r="C47" s="501"/>
      <c r="D47" s="501"/>
      <c r="E47" s="501"/>
      <c r="F47" s="501">
        <f>IF(Ergebniseingabe!G51="","",Ergebniseingabe!G51)</f>
      </c>
      <c r="G47" s="501"/>
      <c r="H47" s="501"/>
      <c r="J47" s="539">
        <f>Ergebniseingabe!K51</f>
      </c>
      <c r="K47" s="540"/>
      <c r="L47" s="442" t="str">
        <f>Ergebniseingabe!M51</f>
        <v>SG Kesselbach/Odenhausen/Allertshausen</v>
      </c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69">
        <f>Ergebniseingabe!AH51</f>
      </c>
      <c r="AH47" s="469"/>
      <c r="AI47" s="470"/>
      <c r="AJ47" s="459">
        <f>Ergebniseingabe!AK51</f>
      </c>
      <c r="AK47" s="460"/>
      <c r="AL47" s="461"/>
      <c r="AM47" s="462"/>
      <c r="AN47" s="463"/>
      <c r="AO47" s="464"/>
      <c r="AP47" s="474">
        <f>Ergebniseingabe!AQ51</f>
      </c>
      <c r="AQ47" s="469"/>
      <c r="AR47" s="469"/>
      <c r="AS47" s="469">
        <f>Ergebniseingabe!AT51</f>
      </c>
      <c r="AT47" s="469"/>
      <c r="AU47" s="470"/>
      <c r="AV47" s="467">
        <f>Ergebniseingabe!AW51</f>
      </c>
      <c r="AW47" s="467"/>
      <c r="AX47" s="467"/>
      <c r="AY47" s="467">
        <f>Ergebniseingabe!AZ51</f>
      </c>
      <c r="AZ47" s="467"/>
      <c r="BA47" s="467"/>
      <c r="BB47" s="467">
        <f>Ergebniseingabe!BC51</f>
      </c>
      <c r="BC47" s="467"/>
      <c r="BD47" s="467"/>
      <c r="BE47" s="460">
        <f>Ergebniseingabe!BF51</f>
      </c>
      <c r="BF47" s="460"/>
      <c r="BG47" s="80">
        <f>Ergebniseingabe!BH51</f>
      </c>
      <c r="BH47" s="461">
        <f>Ergebniseingabe!BI51</f>
      </c>
      <c r="BI47" s="467"/>
      <c r="BJ47" s="565">
        <f>Ergebniseingabe!BK51</f>
      </c>
      <c r="BK47" s="565"/>
      <c r="BL47" s="566"/>
      <c r="BM47" s="467">
        <f>Ergebniseingabe!BN51</f>
      </c>
      <c r="BN47" s="467"/>
      <c r="BO47" s="474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01">
        <f>IF(Ergebniseingabe!C52="","",Ergebniseingabe!C52)</f>
      </c>
      <c r="C48" s="501"/>
      <c r="D48" s="501"/>
      <c r="E48" s="501"/>
      <c r="F48" s="501">
        <f>IF(Ergebniseingabe!G52="","",Ergebniseingabe!G52)</f>
      </c>
      <c r="G48" s="501"/>
      <c r="H48" s="501"/>
      <c r="J48" s="615">
        <f>Ergebniseingabe!K52</f>
      </c>
      <c r="K48" s="616"/>
      <c r="L48" s="440" t="str">
        <f>Ergebniseingabe!M52</f>
        <v>SG Heegheim/Glauberg</v>
      </c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65">
        <f>Ergebniseingabe!AH52</f>
      </c>
      <c r="AH48" s="465"/>
      <c r="AI48" s="466"/>
      <c r="AJ48" s="471">
        <f>Ergebniseingabe!AK52</f>
      </c>
      <c r="AK48" s="472"/>
      <c r="AL48" s="473"/>
      <c r="AM48" s="471">
        <f>Ergebniseingabe!AN52</f>
      </c>
      <c r="AN48" s="472"/>
      <c r="AO48" s="473"/>
      <c r="AP48" s="475"/>
      <c r="AQ48" s="476"/>
      <c r="AR48" s="476"/>
      <c r="AS48" s="465">
        <f>Ergebniseingabe!AT52</f>
      </c>
      <c r="AT48" s="465"/>
      <c r="AU48" s="466"/>
      <c r="AV48" s="544">
        <f>Ergebniseingabe!AW52</f>
      </c>
      <c r="AW48" s="544"/>
      <c r="AX48" s="544"/>
      <c r="AY48" s="544">
        <f>Ergebniseingabe!AZ52</f>
      </c>
      <c r="AZ48" s="544"/>
      <c r="BA48" s="544"/>
      <c r="BB48" s="544">
        <f>Ergebniseingabe!BC52</f>
      </c>
      <c r="BC48" s="544"/>
      <c r="BD48" s="544"/>
      <c r="BE48" s="472">
        <f>Ergebniseingabe!BF52</f>
      </c>
      <c r="BF48" s="472"/>
      <c r="BG48" s="81">
        <f>Ergebniseingabe!BH52</f>
      </c>
      <c r="BH48" s="473">
        <f>Ergebniseingabe!BI52</f>
      </c>
      <c r="BI48" s="544"/>
      <c r="BJ48" s="576">
        <f>Ergebniseingabe!BK52</f>
      </c>
      <c r="BK48" s="576"/>
      <c r="BL48" s="577"/>
      <c r="BM48" s="544">
        <f>Ergebniseingabe!BN52</f>
      </c>
      <c r="BN48" s="544"/>
      <c r="BO48" s="572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557" t="str">
        <f>L58</f>
        <v>SV Phönix Düdelsheim</v>
      </c>
      <c r="AH50" s="549"/>
      <c r="AI50" s="550"/>
      <c r="AJ50" s="548" t="str">
        <f>L59</f>
        <v>SG Hirzenhain/Merkenfritz</v>
      </c>
      <c r="AK50" s="549"/>
      <c r="AL50" s="550"/>
      <c r="AM50" s="548" t="str">
        <f>L60</f>
        <v>1. FC Rommelhausen</v>
      </c>
      <c r="AN50" s="549"/>
      <c r="AO50" s="550"/>
      <c r="AP50" s="548" t="str">
        <f>L61</f>
        <v>Teilnehmer A-Jugend</v>
      </c>
      <c r="AQ50" s="549"/>
      <c r="AR50" s="56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558"/>
      <c r="AH51" s="552"/>
      <c r="AI51" s="553"/>
      <c r="AJ51" s="551"/>
      <c r="AK51" s="552"/>
      <c r="AL51" s="553"/>
      <c r="AM51" s="551"/>
      <c r="AN51" s="552"/>
      <c r="AO51" s="553"/>
      <c r="AP51" s="551"/>
      <c r="AQ51" s="552"/>
      <c r="AR51" s="561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558"/>
      <c r="AH52" s="552"/>
      <c r="AI52" s="553"/>
      <c r="AJ52" s="551"/>
      <c r="AK52" s="552"/>
      <c r="AL52" s="553"/>
      <c r="AM52" s="551"/>
      <c r="AN52" s="552"/>
      <c r="AO52" s="553"/>
      <c r="AP52" s="551"/>
      <c r="AQ52" s="552"/>
      <c r="AR52" s="561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558"/>
      <c r="AH53" s="552"/>
      <c r="AI53" s="553"/>
      <c r="AJ53" s="551"/>
      <c r="AK53" s="552"/>
      <c r="AL53" s="553"/>
      <c r="AM53" s="551"/>
      <c r="AN53" s="552"/>
      <c r="AO53" s="553"/>
      <c r="AP53" s="551"/>
      <c r="AQ53" s="552"/>
      <c r="AR53" s="561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558"/>
      <c r="AH54" s="552"/>
      <c r="AI54" s="553"/>
      <c r="AJ54" s="551"/>
      <c r="AK54" s="552"/>
      <c r="AL54" s="553"/>
      <c r="AM54" s="551"/>
      <c r="AN54" s="552"/>
      <c r="AO54" s="553"/>
      <c r="AP54" s="551"/>
      <c r="AQ54" s="552"/>
      <c r="AR54" s="561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558"/>
      <c r="AH55" s="552"/>
      <c r="AI55" s="553"/>
      <c r="AJ55" s="551"/>
      <c r="AK55" s="552"/>
      <c r="AL55" s="553"/>
      <c r="AM55" s="551"/>
      <c r="AN55" s="552"/>
      <c r="AO55" s="553"/>
      <c r="AP55" s="551"/>
      <c r="AQ55" s="552"/>
      <c r="AR55" s="561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23" t="s">
        <v>16</v>
      </c>
      <c r="C56" s="524"/>
      <c r="D56" s="524"/>
      <c r="E56" s="524"/>
      <c r="F56" s="524"/>
      <c r="G56" s="524"/>
      <c r="H56" s="525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558"/>
      <c r="AH56" s="552"/>
      <c r="AI56" s="553"/>
      <c r="AJ56" s="551"/>
      <c r="AK56" s="552"/>
      <c r="AL56" s="553"/>
      <c r="AM56" s="551"/>
      <c r="AN56" s="552"/>
      <c r="AO56" s="553"/>
      <c r="AP56" s="551"/>
      <c r="AQ56" s="552"/>
      <c r="AR56" s="561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26" t="s">
        <v>17</v>
      </c>
      <c r="C57" s="527"/>
      <c r="D57" s="527"/>
      <c r="E57" s="528"/>
      <c r="F57" s="526" t="s">
        <v>18</v>
      </c>
      <c r="G57" s="527"/>
      <c r="H57" s="528"/>
      <c r="J57" s="541" t="str">
        <f>Ergebniseingabe!K61</f>
        <v>Gruppe B</v>
      </c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42"/>
      <c r="AD57" s="542"/>
      <c r="AE57" s="542"/>
      <c r="AF57" s="543"/>
      <c r="AG57" s="559"/>
      <c r="AH57" s="555"/>
      <c r="AI57" s="556"/>
      <c r="AJ57" s="554"/>
      <c r="AK57" s="555"/>
      <c r="AL57" s="556"/>
      <c r="AM57" s="554"/>
      <c r="AN57" s="555"/>
      <c r="AO57" s="556"/>
      <c r="AP57" s="554"/>
      <c r="AQ57" s="555"/>
      <c r="AR57" s="562"/>
      <c r="AS57" s="564" t="s">
        <v>19</v>
      </c>
      <c r="AT57" s="563"/>
      <c r="AU57" s="563"/>
      <c r="AV57" s="563" t="s">
        <v>20</v>
      </c>
      <c r="AW57" s="563"/>
      <c r="AX57" s="563"/>
      <c r="AY57" s="563" t="s">
        <v>21</v>
      </c>
      <c r="AZ57" s="563"/>
      <c r="BA57" s="563"/>
      <c r="BB57" s="563" t="s">
        <v>22</v>
      </c>
      <c r="BC57" s="563"/>
      <c r="BD57" s="563"/>
      <c r="BE57" s="563" t="s">
        <v>23</v>
      </c>
      <c r="BF57" s="563"/>
      <c r="BG57" s="563"/>
      <c r="BH57" s="563"/>
      <c r="BI57" s="563"/>
      <c r="BJ57" s="563" t="s">
        <v>24</v>
      </c>
      <c r="BK57" s="563"/>
      <c r="BL57" s="573"/>
      <c r="BM57" s="563" t="s">
        <v>25</v>
      </c>
      <c r="BN57" s="563"/>
      <c r="BO57" s="574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4">
        <f>IF(Ergebniseingabe!C62="","",Ergebniseingabe!C62)</f>
      </c>
      <c r="C58" s="434"/>
      <c r="D58" s="434"/>
      <c r="E58" s="434"/>
      <c r="F58" s="434">
        <f>IF(Ergebniseingabe!G62="","",Ergebniseingabe!G62)</f>
      </c>
      <c r="G58" s="434"/>
      <c r="H58" s="434"/>
      <c r="J58" s="452">
        <f>Ergebniseingabe!K62</f>
      </c>
      <c r="K58" s="453"/>
      <c r="L58" s="450" t="str">
        <f>Ergebniseingabe!M62</f>
        <v>SV Phönix Düdelsheim</v>
      </c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7"/>
      <c r="AH58" s="457"/>
      <c r="AI58" s="458"/>
      <c r="AJ58" s="468">
        <f>Ergebniseingabe!AK62</f>
      </c>
      <c r="AK58" s="468"/>
      <c r="AL58" s="468"/>
      <c r="AM58" s="468">
        <f>Ergebniseingabe!AN62</f>
      </c>
      <c r="AN58" s="468"/>
      <c r="AO58" s="468"/>
      <c r="AP58" s="435">
        <f>Ergebniseingabe!AQ62</f>
      </c>
      <c r="AQ58" s="436"/>
      <c r="AR58" s="436"/>
      <c r="AS58" s="436">
        <f>Ergebniseingabe!AT62</f>
      </c>
      <c r="AT58" s="436"/>
      <c r="AU58" s="571"/>
      <c r="AV58" s="454">
        <f>Ergebniseingabe!AW62</f>
      </c>
      <c r="AW58" s="455"/>
      <c r="AX58" s="456"/>
      <c r="AY58" s="454">
        <f>Ergebniseingabe!AZ62</f>
      </c>
      <c r="AZ58" s="455"/>
      <c r="BA58" s="456"/>
      <c r="BB58" s="454">
        <f>Ergebniseingabe!BC62</f>
      </c>
      <c r="BC58" s="455"/>
      <c r="BD58" s="456"/>
      <c r="BE58" s="455">
        <f>Ergebniseingabe!BF62</f>
      </c>
      <c r="BF58" s="455"/>
      <c r="BG58" s="79">
        <f>Ergebniseingabe!BH62</f>
      </c>
      <c r="BH58" s="456">
        <f>Ergebniseingabe!BI62</f>
      </c>
      <c r="BI58" s="468"/>
      <c r="BJ58" s="569">
        <f>Ergebniseingabe!BK62</f>
      </c>
      <c r="BK58" s="569"/>
      <c r="BL58" s="570"/>
      <c r="BM58" s="454">
        <f>Ergebniseingabe!BN62</f>
      </c>
      <c r="BN58" s="455"/>
      <c r="BO58" s="575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4">
        <f>IF(Ergebniseingabe!C63="","",Ergebniseingabe!C63)</f>
      </c>
      <c r="C59" s="434"/>
      <c r="D59" s="434"/>
      <c r="E59" s="434"/>
      <c r="F59" s="434">
        <f>IF(Ergebniseingabe!G63="","",Ergebniseingabe!G63)</f>
      </c>
      <c r="G59" s="434"/>
      <c r="H59" s="434"/>
      <c r="J59" s="539">
        <f>Ergebniseingabe!K63</f>
      </c>
      <c r="K59" s="540"/>
      <c r="L59" s="442" t="str">
        <f>Ergebniseingabe!M63</f>
        <v>SG Hirzenhain/Merkenfritz</v>
      </c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69">
        <f>Ergebniseingabe!AH63</f>
      </c>
      <c r="AH59" s="469"/>
      <c r="AI59" s="470"/>
      <c r="AJ59" s="545"/>
      <c r="AK59" s="545"/>
      <c r="AL59" s="545"/>
      <c r="AM59" s="467">
        <f>Ergebniseingabe!AN63</f>
      </c>
      <c r="AN59" s="467"/>
      <c r="AO59" s="467"/>
      <c r="AP59" s="474">
        <f>Ergebniseingabe!AQ63</f>
      </c>
      <c r="AQ59" s="469"/>
      <c r="AR59" s="469"/>
      <c r="AS59" s="469">
        <f>Ergebniseingabe!AT63</f>
      </c>
      <c r="AT59" s="469"/>
      <c r="AU59" s="470"/>
      <c r="AV59" s="459">
        <f>Ergebniseingabe!AW63</f>
      </c>
      <c r="AW59" s="460"/>
      <c r="AX59" s="461"/>
      <c r="AY59" s="459">
        <f>Ergebniseingabe!AZ63</f>
      </c>
      <c r="AZ59" s="460"/>
      <c r="BA59" s="461"/>
      <c r="BB59" s="459">
        <f>Ergebniseingabe!BC63</f>
      </c>
      <c r="BC59" s="460"/>
      <c r="BD59" s="461"/>
      <c r="BE59" s="460">
        <f>Ergebniseingabe!BF63</f>
      </c>
      <c r="BF59" s="460"/>
      <c r="BG59" s="80">
        <f>Ergebniseingabe!BH63</f>
      </c>
      <c r="BH59" s="461">
        <f>Ergebniseingabe!BI63</f>
      </c>
      <c r="BI59" s="467"/>
      <c r="BJ59" s="565">
        <f>Ergebniseingabe!BK63</f>
      </c>
      <c r="BK59" s="565"/>
      <c r="BL59" s="566"/>
      <c r="BM59" s="459">
        <f>Ergebniseingabe!BN63</f>
      </c>
      <c r="BN59" s="460"/>
      <c r="BO59" s="547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4">
        <f>IF(Ergebniseingabe!C64="","",Ergebniseingabe!C64)</f>
      </c>
      <c r="C60" s="434"/>
      <c r="D60" s="434"/>
      <c r="E60" s="434"/>
      <c r="F60" s="434">
        <f>IF(Ergebniseingabe!G64="","",Ergebniseingabe!G64)</f>
      </c>
      <c r="G60" s="434"/>
      <c r="H60" s="434"/>
      <c r="J60" s="539">
        <f>Ergebniseingabe!K64</f>
      </c>
      <c r="K60" s="540"/>
      <c r="L60" s="442" t="str">
        <f>Ergebniseingabe!M64</f>
        <v>1. FC Rommelhausen</v>
      </c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69">
        <f>Ergebniseingabe!AH64</f>
      </c>
      <c r="AH60" s="469"/>
      <c r="AI60" s="470"/>
      <c r="AJ60" s="467">
        <f>Ergebniseingabe!AK64</f>
      </c>
      <c r="AK60" s="467"/>
      <c r="AL60" s="467"/>
      <c r="AM60" s="545"/>
      <c r="AN60" s="545"/>
      <c r="AO60" s="545"/>
      <c r="AP60" s="474">
        <f>Ergebniseingabe!AQ64</f>
      </c>
      <c r="AQ60" s="469"/>
      <c r="AR60" s="469"/>
      <c r="AS60" s="469">
        <f>Ergebniseingabe!AT64</f>
      </c>
      <c r="AT60" s="469"/>
      <c r="AU60" s="470"/>
      <c r="AV60" s="459">
        <f>Ergebniseingabe!AW64</f>
      </c>
      <c r="AW60" s="460"/>
      <c r="AX60" s="461"/>
      <c r="AY60" s="459">
        <f>Ergebniseingabe!AZ64</f>
      </c>
      <c r="AZ60" s="460"/>
      <c r="BA60" s="461"/>
      <c r="BB60" s="459">
        <f>Ergebniseingabe!BC64</f>
      </c>
      <c r="BC60" s="460"/>
      <c r="BD60" s="461"/>
      <c r="BE60" s="460">
        <f>Ergebniseingabe!BF64</f>
      </c>
      <c r="BF60" s="460"/>
      <c r="BG60" s="80">
        <f>Ergebniseingabe!BH64</f>
      </c>
      <c r="BH60" s="461">
        <f>Ergebniseingabe!BI64</f>
      </c>
      <c r="BI60" s="467"/>
      <c r="BJ60" s="565">
        <f>Ergebniseingabe!BK64</f>
      </c>
      <c r="BK60" s="565"/>
      <c r="BL60" s="566"/>
      <c r="BM60" s="459">
        <f>Ergebniseingabe!BN64</f>
      </c>
      <c r="BN60" s="460"/>
      <c r="BO60" s="547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4">
        <f>IF(Ergebniseingabe!C65="","",Ergebniseingabe!C65)</f>
      </c>
      <c r="C61" s="434"/>
      <c r="D61" s="434"/>
      <c r="E61" s="434"/>
      <c r="F61" s="434">
        <f>IF(Ergebniseingabe!G65="","",Ergebniseingabe!G65)</f>
      </c>
      <c r="G61" s="434"/>
      <c r="H61" s="434"/>
      <c r="J61" s="615">
        <f>Ergebniseingabe!K65</f>
      </c>
      <c r="K61" s="616"/>
      <c r="L61" s="440" t="str">
        <f>Ergebniseingabe!M65</f>
        <v>Teilnehmer A-Jugend</v>
      </c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65">
        <f>Ergebniseingabe!AH65</f>
      </c>
      <c r="AH61" s="465"/>
      <c r="AI61" s="466"/>
      <c r="AJ61" s="544">
        <f>Ergebniseingabe!AK65</f>
      </c>
      <c r="AK61" s="544"/>
      <c r="AL61" s="544"/>
      <c r="AM61" s="544">
        <f>Ergebniseingabe!AN65</f>
      </c>
      <c r="AN61" s="544"/>
      <c r="AO61" s="544"/>
      <c r="AP61" s="475"/>
      <c r="AQ61" s="476"/>
      <c r="AR61" s="476"/>
      <c r="AS61" s="465">
        <f>Ergebniseingabe!AT65</f>
      </c>
      <c r="AT61" s="465"/>
      <c r="AU61" s="466"/>
      <c r="AV61" s="471">
        <f>Ergebniseingabe!AW65</f>
      </c>
      <c r="AW61" s="472"/>
      <c r="AX61" s="473"/>
      <c r="AY61" s="471">
        <f>Ergebniseingabe!AZ65</f>
      </c>
      <c r="AZ61" s="472"/>
      <c r="BA61" s="473"/>
      <c r="BB61" s="471">
        <f>Ergebniseingabe!BC65</f>
      </c>
      <c r="BC61" s="472"/>
      <c r="BD61" s="473"/>
      <c r="BE61" s="472">
        <f>Ergebniseingabe!BF65</f>
      </c>
      <c r="BF61" s="472"/>
      <c r="BG61" s="81">
        <f>Ergebniseingabe!BH65</f>
      </c>
      <c r="BH61" s="473">
        <f>Ergebniseingabe!BI65</f>
      </c>
      <c r="BI61" s="544"/>
      <c r="BJ61" s="576">
        <f>Ergebniseingabe!BK65</f>
      </c>
      <c r="BK61" s="576"/>
      <c r="BL61" s="577"/>
      <c r="BM61" s="471">
        <f>Ergebniseingabe!BN65</f>
      </c>
      <c r="BN61" s="472"/>
      <c r="BO61" s="546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20" t="str">
        <f>$B$2</f>
        <v>1. Futsalkreismeisterschaft für Senioren</v>
      </c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0"/>
      <c r="AI64" s="520"/>
      <c r="AJ64" s="520"/>
      <c r="AK64" s="520"/>
      <c r="AL64" s="520"/>
      <c r="AM64" s="520"/>
      <c r="AN64" s="520"/>
      <c r="AO64" s="520"/>
      <c r="AP64" s="520"/>
      <c r="AQ64" s="520"/>
      <c r="AR64" s="520"/>
      <c r="AS64" s="520"/>
      <c r="AT64" s="520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00" t="str">
        <f>$B$3</f>
        <v>Fußballkreis Büdingen</v>
      </c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0"/>
      <c r="AH65" s="500"/>
      <c r="AI65" s="500"/>
      <c r="AJ65" s="500"/>
      <c r="AK65" s="500"/>
      <c r="AL65" s="500"/>
      <c r="AM65" s="500"/>
      <c r="AN65" s="500"/>
      <c r="AO65" s="500"/>
      <c r="AP65" s="500"/>
      <c r="AQ65" s="500"/>
      <c r="AR65" s="500"/>
      <c r="AS65" s="500"/>
      <c r="AT65" s="500"/>
      <c r="AV65" s="225" t="s">
        <v>61</v>
      </c>
      <c r="AW65" s="225"/>
      <c r="AX65" s="225"/>
      <c r="AY65" s="225"/>
      <c r="AZ65" s="225"/>
      <c r="BA65" s="225"/>
      <c r="BB65" s="225"/>
      <c r="BC65" s="225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21" t="str">
        <f>B6</f>
        <v>am Samstag, den 14.02.2015</v>
      </c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12" t="s">
        <v>62</v>
      </c>
      <c r="B71" s="612"/>
      <c r="C71" s="612"/>
      <c r="D71" s="612"/>
      <c r="E71" s="612"/>
      <c r="F71" s="612"/>
      <c r="G71" s="613">
        <f>Ergebniseingabe!H70</f>
        <v>0.7055555555555552</v>
      </c>
      <c r="H71" s="613"/>
      <c r="I71" s="613"/>
      <c r="J71" s="613"/>
      <c r="K71" s="95" t="s">
        <v>0</v>
      </c>
      <c r="S71" s="100" t="s">
        <v>1</v>
      </c>
      <c r="T71" s="620">
        <f>Ergebniseingabe!U70</f>
        <v>1</v>
      </c>
      <c r="U71" s="620"/>
      <c r="V71" s="101" t="s">
        <v>2</v>
      </c>
      <c r="W71" s="617">
        <f>Ergebniseingabe!X70</f>
        <v>14</v>
      </c>
      <c r="X71" s="617"/>
      <c r="Y71" s="617"/>
      <c r="Z71" s="617"/>
      <c r="AA71" s="617"/>
      <c r="AB71" s="614">
        <f>Ergebniseingabe!AC70</f>
      </c>
      <c r="AC71" s="614"/>
      <c r="AD71" s="614"/>
      <c r="AE71" s="614"/>
      <c r="AF71" s="614"/>
      <c r="AG71" s="614"/>
      <c r="AH71" s="617">
        <f>Ergebniseingabe!AI70</f>
        <v>0</v>
      </c>
      <c r="AI71" s="617"/>
      <c r="AJ71" s="617"/>
      <c r="AK71" s="617"/>
      <c r="AL71" s="617"/>
      <c r="AM71" s="612" t="s">
        <v>3</v>
      </c>
      <c r="AN71" s="612"/>
      <c r="AO71" s="612"/>
      <c r="AP71" s="612"/>
      <c r="AQ71" s="612"/>
      <c r="AR71" s="612"/>
      <c r="AS71" s="612"/>
      <c r="AT71" s="612"/>
      <c r="AU71" s="612"/>
      <c r="AV71" s="621">
        <f>Ergebniseingabe!AW70</f>
        <v>2</v>
      </c>
      <c r="AW71" s="621"/>
      <c r="AX71" s="621"/>
      <c r="AY71" s="621"/>
      <c r="AZ71" s="621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33" t="s">
        <v>9</v>
      </c>
      <c r="C73" s="529"/>
      <c r="D73" s="529" t="s">
        <v>63</v>
      </c>
      <c r="E73" s="529"/>
      <c r="F73" s="529"/>
      <c r="G73" s="529"/>
      <c r="H73" s="432" t="s">
        <v>27</v>
      </c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430"/>
      <c r="AX73" s="433"/>
      <c r="AY73" s="529" t="s">
        <v>12</v>
      </c>
      <c r="AZ73" s="529"/>
      <c r="BA73" s="529"/>
      <c r="BB73" s="529"/>
      <c r="BC73" s="432"/>
      <c r="BD73" s="429"/>
      <c r="BE73" s="430"/>
      <c r="BF73" s="430"/>
      <c r="BG73" s="431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08">
        <v>13</v>
      </c>
      <c r="C74" s="509"/>
      <c r="D74" s="512">
        <f>Ergebniseingabe!E73</f>
        <v>0.7083333333333334</v>
      </c>
      <c r="E74" s="512"/>
      <c r="F74" s="512"/>
      <c r="G74" s="512"/>
      <c r="H74" s="618">
        <f>Ergebniseingabe!I73</f>
      </c>
      <c r="I74" s="619"/>
      <c r="J74" s="619"/>
      <c r="K74" s="619"/>
      <c r="L74" s="619"/>
      <c r="M74" s="619"/>
      <c r="N74" s="619"/>
      <c r="O74" s="619"/>
      <c r="P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110" t="s">
        <v>14</v>
      </c>
      <c r="AD74" s="619">
        <f>Ergebniseingabe!AE73</f>
      </c>
      <c r="AE74" s="619"/>
      <c r="AF74" s="619"/>
      <c r="AG74" s="619"/>
      <c r="AH74" s="619"/>
      <c r="AI74" s="619"/>
      <c r="AJ74" s="619"/>
      <c r="AK74" s="619"/>
      <c r="AL74" s="619"/>
      <c r="AM74" s="619"/>
      <c r="AN74" s="619"/>
      <c r="AO74" s="619"/>
      <c r="AP74" s="619"/>
      <c r="AQ74" s="619"/>
      <c r="AR74" s="619"/>
      <c r="AS74" s="619"/>
      <c r="AT74" s="619"/>
      <c r="AU74" s="619"/>
      <c r="AV74" s="619"/>
      <c r="AW74" s="619"/>
      <c r="AX74" s="625"/>
      <c r="AY74" s="505">
        <f>IF(Ergebniseingabe!AZ73="","",Ergebniseingabe!AZ73)</f>
      </c>
      <c r="AZ74" s="505"/>
      <c r="BA74" s="506"/>
      <c r="BB74" s="507">
        <f>IF(Ergebniseingabe!BC73="","",Ergebniseingabe!BC73)</f>
      </c>
      <c r="BC74" s="507"/>
      <c r="BD74" s="426">
        <f>IF(Ergebniseingabe!BE73="","",Ergebniseingabe!BE73)</f>
      </c>
      <c r="BE74" s="427"/>
      <c r="BF74" s="427"/>
      <c r="BG74" s="428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0"/>
      <c r="C75" s="511"/>
      <c r="D75" s="513"/>
      <c r="E75" s="513"/>
      <c r="F75" s="513"/>
      <c r="G75" s="513"/>
      <c r="H75" s="522" t="s">
        <v>28</v>
      </c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111"/>
      <c r="AD75" s="518" t="s">
        <v>29</v>
      </c>
      <c r="AE75" s="518"/>
      <c r="AF75" s="518"/>
      <c r="AG75" s="518"/>
      <c r="AH75" s="518"/>
      <c r="AI75" s="518"/>
      <c r="AJ75" s="518"/>
      <c r="AK75" s="518"/>
      <c r="AL75" s="518"/>
      <c r="AM75" s="518"/>
      <c r="AN75" s="518"/>
      <c r="AO75" s="518"/>
      <c r="AP75" s="518"/>
      <c r="AQ75" s="518"/>
      <c r="AR75" s="518"/>
      <c r="AS75" s="518"/>
      <c r="AT75" s="518"/>
      <c r="AU75" s="518"/>
      <c r="AV75" s="518"/>
      <c r="AW75" s="518"/>
      <c r="AX75" s="519"/>
      <c r="AY75" s="498"/>
      <c r="AZ75" s="498"/>
      <c r="BA75" s="498"/>
      <c r="BB75" s="498"/>
      <c r="BC75" s="499"/>
      <c r="BD75" s="444"/>
      <c r="BE75" s="445"/>
      <c r="BF75" s="445"/>
      <c r="BG75" s="446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33" t="s">
        <v>9</v>
      </c>
      <c r="C77" s="529"/>
      <c r="D77" s="529" t="s">
        <v>63</v>
      </c>
      <c r="E77" s="529"/>
      <c r="F77" s="529"/>
      <c r="G77" s="529"/>
      <c r="H77" s="432" t="s">
        <v>30</v>
      </c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0"/>
      <c r="AW77" s="430"/>
      <c r="AX77" s="433"/>
      <c r="AY77" s="529" t="s">
        <v>12</v>
      </c>
      <c r="AZ77" s="529"/>
      <c r="BA77" s="529"/>
      <c r="BB77" s="529"/>
      <c r="BC77" s="432"/>
      <c r="BD77" s="429"/>
      <c r="BE77" s="430"/>
      <c r="BF77" s="430"/>
      <c r="BG77" s="431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08">
        <v>14</v>
      </c>
      <c r="C78" s="509"/>
      <c r="D78" s="512">
        <f>Ergebniseingabe!E77</f>
        <v>0.7194444444444444</v>
      </c>
      <c r="E78" s="512"/>
      <c r="F78" s="512"/>
      <c r="G78" s="512"/>
      <c r="H78" s="618">
        <f>Ergebniseingabe!I77</f>
      </c>
      <c r="I78" s="619"/>
      <c r="J78" s="619"/>
      <c r="K78" s="619"/>
      <c r="L78" s="619"/>
      <c r="M78" s="619"/>
      <c r="N78" s="619"/>
      <c r="O78" s="619"/>
      <c r="P78" s="619"/>
      <c r="Q78" s="619"/>
      <c r="R78" s="619"/>
      <c r="S78" s="619"/>
      <c r="T78" s="619"/>
      <c r="U78" s="619"/>
      <c r="V78" s="619"/>
      <c r="W78" s="619"/>
      <c r="X78" s="619"/>
      <c r="Y78" s="619"/>
      <c r="Z78" s="619"/>
      <c r="AA78" s="619"/>
      <c r="AB78" s="619"/>
      <c r="AC78" s="110" t="s">
        <v>14</v>
      </c>
      <c r="AD78" s="619">
        <f>Ergebniseingabe!AE77</f>
      </c>
      <c r="AE78" s="619"/>
      <c r="AF78" s="619"/>
      <c r="AG78" s="619"/>
      <c r="AH78" s="619"/>
      <c r="AI78" s="619"/>
      <c r="AJ78" s="619"/>
      <c r="AK78" s="619"/>
      <c r="AL78" s="619"/>
      <c r="AM78" s="619"/>
      <c r="AN78" s="619"/>
      <c r="AO78" s="619"/>
      <c r="AP78" s="619"/>
      <c r="AQ78" s="619"/>
      <c r="AR78" s="619"/>
      <c r="AS78" s="619"/>
      <c r="AT78" s="619"/>
      <c r="AU78" s="619"/>
      <c r="AV78" s="619"/>
      <c r="AW78" s="619"/>
      <c r="AX78" s="625"/>
      <c r="AY78" s="505">
        <f>IF(Ergebniseingabe!AZ77="","",Ergebniseingabe!AZ77)</f>
      </c>
      <c r="AZ78" s="505"/>
      <c r="BA78" s="506"/>
      <c r="BB78" s="507">
        <f>IF(Ergebniseingabe!BC77="","",Ergebniseingabe!BC77)</f>
      </c>
      <c r="BC78" s="507"/>
      <c r="BD78" s="426">
        <f>IF(Ergebniseingabe!BE77="","",Ergebniseingabe!BE77)</f>
      </c>
      <c r="BE78" s="427"/>
      <c r="BF78" s="427"/>
      <c r="BG78" s="428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0"/>
      <c r="C79" s="511"/>
      <c r="D79" s="513"/>
      <c r="E79" s="513"/>
      <c r="F79" s="513"/>
      <c r="G79" s="513"/>
      <c r="H79" s="522" t="s">
        <v>31</v>
      </c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111"/>
      <c r="AD79" s="518" t="s">
        <v>32</v>
      </c>
      <c r="AE79" s="518"/>
      <c r="AF79" s="518"/>
      <c r="AG79" s="518"/>
      <c r="AH79" s="518"/>
      <c r="AI79" s="518"/>
      <c r="AJ79" s="518"/>
      <c r="AK79" s="518"/>
      <c r="AL79" s="518"/>
      <c r="AM79" s="518"/>
      <c r="AN79" s="518"/>
      <c r="AO79" s="518"/>
      <c r="AP79" s="518"/>
      <c r="AQ79" s="518"/>
      <c r="AR79" s="518"/>
      <c r="AS79" s="518"/>
      <c r="AT79" s="518"/>
      <c r="AU79" s="518"/>
      <c r="AV79" s="518"/>
      <c r="AW79" s="518"/>
      <c r="AX79" s="519"/>
      <c r="AY79" s="498"/>
      <c r="AZ79" s="498"/>
      <c r="BA79" s="498"/>
      <c r="BB79" s="498"/>
      <c r="BC79" s="499"/>
      <c r="BD79" s="444"/>
      <c r="BE79" s="445"/>
      <c r="BF79" s="445"/>
      <c r="BG79" s="446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02" t="s">
        <v>9</v>
      </c>
      <c r="C81" s="503"/>
      <c r="D81" s="503" t="s">
        <v>63</v>
      </c>
      <c r="E81" s="503"/>
      <c r="F81" s="503"/>
      <c r="G81" s="503"/>
      <c r="H81" s="504" t="s">
        <v>33</v>
      </c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514"/>
      <c r="AY81" s="503" t="s">
        <v>12</v>
      </c>
      <c r="AZ81" s="503"/>
      <c r="BA81" s="503"/>
      <c r="BB81" s="503"/>
      <c r="BC81" s="504"/>
      <c r="BD81" s="492"/>
      <c r="BE81" s="493"/>
      <c r="BF81" s="493"/>
      <c r="BG81" s="494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08">
        <v>15</v>
      </c>
      <c r="C82" s="509"/>
      <c r="D82" s="512">
        <f>Ergebniseingabe!E81</f>
        <v>0.7305555555555555</v>
      </c>
      <c r="E82" s="512"/>
      <c r="F82" s="512"/>
      <c r="G82" s="512"/>
      <c r="H82" s="618">
        <f>Ergebniseingabe!I81</f>
      </c>
      <c r="I82" s="619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19"/>
      <c r="Y82" s="619"/>
      <c r="Z82" s="619"/>
      <c r="AA82" s="619"/>
      <c r="AB82" s="619"/>
      <c r="AC82" s="110" t="s">
        <v>14</v>
      </c>
      <c r="AD82" s="619">
        <f>Ergebniseingabe!AE81</f>
      </c>
      <c r="AE82" s="619"/>
      <c r="AF82" s="619"/>
      <c r="AG82" s="619"/>
      <c r="AH82" s="619"/>
      <c r="AI82" s="619"/>
      <c r="AJ82" s="619"/>
      <c r="AK82" s="619"/>
      <c r="AL82" s="619"/>
      <c r="AM82" s="619"/>
      <c r="AN82" s="619"/>
      <c r="AO82" s="619"/>
      <c r="AP82" s="619"/>
      <c r="AQ82" s="619"/>
      <c r="AR82" s="619"/>
      <c r="AS82" s="619"/>
      <c r="AT82" s="619"/>
      <c r="AU82" s="619"/>
      <c r="AV82" s="619"/>
      <c r="AW82" s="619"/>
      <c r="AX82" s="625"/>
      <c r="AY82" s="505">
        <f>IF(Ergebniseingabe!AZ81="","",Ergebniseingabe!AZ81)</f>
      </c>
      <c r="AZ82" s="505"/>
      <c r="BA82" s="506"/>
      <c r="BB82" s="507">
        <f>IF(Ergebniseingabe!BC81="","",Ergebniseingabe!BC81)</f>
      </c>
      <c r="BC82" s="507"/>
      <c r="BD82" s="426">
        <f>IF(Ergebniseingabe!BE81="","",Ergebniseingabe!BE81)</f>
      </c>
      <c r="BE82" s="427"/>
      <c r="BF82" s="427"/>
      <c r="BG82" s="428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0"/>
      <c r="C83" s="511"/>
      <c r="D83" s="513"/>
      <c r="E83" s="513"/>
      <c r="F83" s="513"/>
      <c r="G83" s="513"/>
      <c r="H83" s="522" t="s">
        <v>34</v>
      </c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111"/>
      <c r="AD83" s="518" t="s">
        <v>35</v>
      </c>
      <c r="AE83" s="518"/>
      <c r="AF83" s="518"/>
      <c r="AG83" s="518"/>
      <c r="AH83" s="518"/>
      <c r="AI83" s="518"/>
      <c r="AJ83" s="518"/>
      <c r="AK83" s="518"/>
      <c r="AL83" s="518"/>
      <c r="AM83" s="518"/>
      <c r="AN83" s="518"/>
      <c r="AO83" s="518"/>
      <c r="AP83" s="518"/>
      <c r="AQ83" s="518"/>
      <c r="AR83" s="518"/>
      <c r="AS83" s="518"/>
      <c r="AT83" s="518"/>
      <c r="AU83" s="518"/>
      <c r="AV83" s="518"/>
      <c r="AW83" s="518"/>
      <c r="AX83" s="519"/>
      <c r="AY83" s="498"/>
      <c r="AZ83" s="498"/>
      <c r="BA83" s="498"/>
      <c r="BB83" s="498"/>
      <c r="BC83" s="499"/>
      <c r="BD83" s="444"/>
      <c r="BE83" s="445"/>
      <c r="BF83" s="445"/>
      <c r="BG83" s="446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02" t="s">
        <v>9</v>
      </c>
      <c r="C85" s="503"/>
      <c r="D85" s="503" t="s">
        <v>63</v>
      </c>
      <c r="E85" s="503"/>
      <c r="F85" s="503"/>
      <c r="G85" s="503"/>
      <c r="H85" s="504" t="s">
        <v>36</v>
      </c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514"/>
      <c r="AY85" s="503" t="s">
        <v>12</v>
      </c>
      <c r="AZ85" s="503"/>
      <c r="BA85" s="503"/>
      <c r="BB85" s="503"/>
      <c r="BC85" s="504"/>
      <c r="BD85" s="492"/>
      <c r="BE85" s="493"/>
      <c r="BF85" s="493"/>
      <c r="BG85" s="494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08">
        <v>16</v>
      </c>
      <c r="C86" s="509"/>
      <c r="D86" s="512">
        <f>Ergebniseingabe!E85</f>
        <v>0.7416666666666666</v>
      </c>
      <c r="E86" s="512"/>
      <c r="F86" s="512"/>
      <c r="G86" s="512"/>
      <c r="H86" s="618">
        <f>Ergebniseingabe!I85</f>
      </c>
      <c r="I86" s="619"/>
      <c r="J86" s="619"/>
      <c r="K86" s="619"/>
      <c r="L86" s="619"/>
      <c r="M86" s="619"/>
      <c r="N86" s="619"/>
      <c r="O86" s="619"/>
      <c r="P86" s="619"/>
      <c r="Q86" s="619"/>
      <c r="R86" s="619"/>
      <c r="S86" s="619"/>
      <c r="T86" s="619"/>
      <c r="U86" s="619"/>
      <c r="V86" s="619"/>
      <c r="W86" s="619"/>
      <c r="X86" s="619"/>
      <c r="Y86" s="619"/>
      <c r="Z86" s="619"/>
      <c r="AA86" s="619"/>
      <c r="AB86" s="619"/>
      <c r="AC86" s="110" t="s">
        <v>14</v>
      </c>
      <c r="AD86" s="619">
        <f>Ergebniseingabe!AE85</f>
      </c>
      <c r="AE86" s="619"/>
      <c r="AF86" s="619"/>
      <c r="AG86" s="619"/>
      <c r="AH86" s="619"/>
      <c r="AI86" s="619"/>
      <c r="AJ86" s="619"/>
      <c r="AK86" s="619"/>
      <c r="AL86" s="619"/>
      <c r="AM86" s="619"/>
      <c r="AN86" s="619"/>
      <c r="AO86" s="619"/>
      <c r="AP86" s="619"/>
      <c r="AQ86" s="619"/>
      <c r="AR86" s="619"/>
      <c r="AS86" s="619"/>
      <c r="AT86" s="619"/>
      <c r="AU86" s="619"/>
      <c r="AV86" s="619"/>
      <c r="AW86" s="619"/>
      <c r="AX86" s="625"/>
      <c r="AY86" s="505">
        <f>IF(Ergebniseingabe!AZ85="","",Ergebniseingabe!AZ85)</f>
      </c>
      <c r="AZ86" s="505"/>
      <c r="BA86" s="506"/>
      <c r="BB86" s="507">
        <f>IF(Ergebniseingabe!BC85="","",Ergebniseingabe!BC85)</f>
      </c>
      <c r="BC86" s="507"/>
      <c r="BD86" s="426">
        <f>IF(Ergebniseingabe!BE85="","",Ergebniseingabe!BE85)</f>
      </c>
      <c r="BE86" s="427"/>
      <c r="BF86" s="427"/>
      <c r="BG86" s="428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0"/>
      <c r="C87" s="511"/>
      <c r="D87" s="513"/>
      <c r="E87" s="513"/>
      <c r="F87" s="513"/>
      <c r="G87" s="513"/>
      <c r="H87" s="522" t="s">
        <v>37</v>
      </c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111"/>
      <c r="AD87" s="518" t="s">
        <v>38</v>
      </c>
      <c r="AE87" s="518"/>
      <c r="AF87" s="518"/>
      <c r="AG87" s="518"/>
      <c r="AH87" s="518"/>
      <c r="AI87" s="518"/>
      <c r="AJ87" s="518"/>
      <c r="AK87" s="518"/>
      <c r="AL87" s="518"/>
      <c r="AM87" s="518"/>
      <c r="AN87" s="518"/>
      <c r="AO87" s="518"/>
      <c r="AP87" s="518"/>
      <c r="AQ87" s="518"/>
      <c r="AR87" s="518"/>
      <c r="AS87" s="518"/>
      <c r="AT87" s="518"/>
      <c r="AU87" s="518"/>
      <c r="AV87" s="518"/>
      <c r="AW87" s="518"/>
      <c r="AX87" s="519"/>
      <c r="AY87" s="498"/>
      <c r="AZ87" s="498"/>
      <c r="BA87" s="498"/>
      <c r="BB87" s="498"/>
      <c r="BC87" s="499"/>
      <c r="BD87" s="444"/>
      <c r="BE87" s="445"/>
      <c r="BF87" s="445"/>
      <c r="BG87" s="446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32" t="s">
        <v>9</v>
      </c>
      <c r="C89" s="515"/>
      <c r="D89" s="515" t="s">
        <v>63</v>
      </c>
      <c r="E89" s="515"/>
      <c r="F89" s="515"/>
      <c r="G89" s="515"/>
      <c r="H89" s="516" t="s">
        <v>39</v>
      </c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8"/>
      <c r="AL89" s="448"/>
      <c r="AM89" s="448"/>
      <c r="AN89" s="448"/>
      <c r="AO89" s="448"/>
      <c r="AP89" s="448"/>
      <c r="AQ89" s="448"/>
      <c r="AR89" s="448"/>
      <c r="AS89" s="448"/>
      <c r="AT89" s="448"/>
      <c r="AU89" s="448"/>
      <c r="AV89" s="448"/>
      <c r="AW89" s="448"/>
      <c r="AX89" s="517"/>
      <c r="AY89" s="515" t="s">
        <v>12</v>
      </c>
      <c r="AZ89" s="515"/>
      <c r="BA89" s="515"/>
      <c r="BB89" s="515"/>
      <c r="BC89" s="516"/>
      <c r="BD89" s="447"/>
      <c r="BE89" s="448"/>
      <c r="BF89" s="448"/>
      <c r="BG89" s="449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08">
        <v>17</v>
      </c>
      <c r="C90" s="509"/>
      <c r="D90" s="512">
        <f>Ergebniseingabe!E89</f>
        <v>0.7527777777777777</v>
      </c>
      <c r="E90" s="512"/>
      <c r="F90" s="512"/>
      <c r="G90" s="512"/>
      <c r="H90" s="618" t="str">
        <f>Ergebniseingabe!I89</f>
        <v> </v>
      </c>
      <c r="I90" s="619"/>
      <c r="J90" s="619"/>
      <c r="K90" s="619"/>
      <c r="L90" s="619"/>
      <c r="M90" s="619"/>
      <c r="N90" s="619"/>
      <c r="O90" s="619"/>
      <c r="P90" s="619"/>
      <c r="Q90" s="619"/>
      <c r="R90" s="619"/>
      <c r="S90" s="619"/>
      <c r="T90" s="619"/>
      <c r="U90" s="619"/>
      <c r="V90" s="619"/>
      <c r="W90" s="619"/>
      <c r="X90" s="619"/>
      <c r="Y90" s="619"/>
      <c r="Z90" s="619"/>
      <c r="AA90" s="619"/>
      <c r="AB90" s="619"/>
      <c r="AC90" s="110" t="s">
        <v>14</v>
      </c>
      <c r="AD90" s="619" t="str">
        <f>Ergebniseingabe!AE89</f>
        <v> </v>
      </c>
      <c r="AE90" s="619"/>
      <c r="AF90" s="619"/>
      <c r="AG90" s="619"/>
      <c r="AH90" s="619"/>
      <c r="AI90" s="619"/>
      <c r="AJ90" s="619"/>
      <c r="AK90" s="619"/>
      <c r="AL90" s="619"/>
      <c r="AM90" s="619"/>
      <c r="AN90" s="619"/>
      <c r="AO90" s="619"/>
      <c r="AP90" s="619"/>
      <c r="AQ90" s="619"/>
      <c r="AR90" s="619"/>
      <c r="AS90" s="619"/>
      <c r="AT90" s="619"/>
      <c r="AU90" s="619"/>
      <c r="AV90" s="619"/>
      <c r="AW90" s="619"/>
      <c r="AX90" s="625"/>
      <c r="AY90" s="505">
        <f>IF(Ergebniseingabe!AZ89="","",Ergebniseingabe!AZ89)</f>
      </c>
      <c r="AZ90" s="505"/>
      <c r="BA90" s="506"/>
      <c r="BB90" s="507">
        <f>IF(Ergebniseingabe!BC89="","",Ergebniseingabe!BC89)</f>
      </c>
      <c r="BC90" s="507"/>
      <c r="BD90" s="426">
        <f>IF(Ergebniseingabe!BE89="","",Ergebniseingabe!BE89)</f>
      </c>
      <c r="BE90" s="427"/>
      <c r="BF90" s="427"/>
      <c r="BG90" s="428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0"/>
      <c r="C91" s="511"/>
      <c r="D91" s="513"/>
      <c r="E91" s="513"/>
      <c r="F91" s="513"/>
      <c r="G91" s="513"/>
      <c r="H91" s="522" t="s">
        <v>40</v>
      </c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111"/>
      <c r="AD91" s="518" t="s">
        <v>41</v>
      </c>
      <c r="AE91" s="518"/>
      <c r="AF91" s="518"/>
      <c r="AG91" s="518"/>
      <c r="AH91" s="518"/>
      <c r="AI91" s="518"/>
      <c r="AJ91" s="518"/>
      <c r="AK91" s="518"/>
      <c r="AL91" s="518"/>
      <c r="AM91" s="518"/>
      <c r="AN91" s="518"/>
      <c r="AO91" s="518"/>
      <c r="AP91" s="518"/>
      <c r="AQ91" s="518"/>
      <c r="AR91" s="518"/>
      <c r="AS91" s="518"/>
      <c r="AT91" s="518"/>
      <c r="AU91" s="518"/>
      <c r="AV91" s="518"/>
      <c r="AW91" s="518"/>
      <c r="AX91" s="519"/>
      <c r="AY91" s="498"/>
      <c r="AZ91" s="498"/>
      <c r="BA91" s="498"/>
      <c r="BB91" s="498"/>
      <c r="BC91" s="499"/>
      <c r="BD91" s="444"/>
      <c r="BE91" s="445"/>
      <c r="BF91" s="445"/>
      <c r="BG91" s="446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32" t="s">
        <v>9</v>
      </c>
      <c r="C93" s="515"/>
      <c r="D93" s="515" t="s">
        <v>63</v>
      </c>
      <c r="E93" s="515"/>
      <c r="F93" s="515"/>
      <c r="G93" s="515"/>
      <c r="H93" s="516" t="s">
        <v>42</v>
      </c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448"/>
      <c r="AQ93" s="448"/>
      <c r="AR93" s="448"/>
      <c r="AS93" s="448"/>
      <c r="AT93" s="448"/>
      <c r="AU93" s="448"/>
      <c r="AV93" s="448"/>
      <c r="AW93" s="448"/>
      <c r="AX93" s="517"/>
      <c r="AY93" s="515" t="s">
        <v>12</v>
      </c>
      <c r="AZ93" s="515"/>
      <c r="BA93" s="515"/>
      <c r="BB93" s="515"/>
      <c r="BC93" s="516"/>
      <c r="BD93" s="447"/>
      <c r="BE93" s="448"/>
      <c r="BF93" s="448"/>
      <c r="BG93" s="449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08">
        <v>18</v>
      </c>
      <c r="C94" s="509"/>
      <c r="D94" s="512">
        <f>Ergebniseingabe!E93</f>
        <v>0.7638888888888887</v>
      </c>
      <c r="E94" s="512"/>
      <c r="F94" s="512"/>
      <c r="G94" s="512"/>
      <c r="H94" s="618" t="str">
        <f>Ergebniseingabe!I93</f>
        <v> </v>
      </c>
      <c r="I94" s="619"/>
      <c r="J94" s="619"/>
      <c r="K94" s="619"/>
      <c r="L94" s="619"/>
      <c r="M94" s="619"/>
      <c r="N94" s="619"/>
      <c r="O94" s="619"/>
      <c r="P94" s="619"/>
      <c r="Q94" s="619"/>
      <c r="R94" s="619"/>
      <c r="S94" s="619"/>
      <c r="T94" s="619"/>
      <c r="U94" s="619"/>
      <c r="V94" s="619"/>
      <c r="W94" s="619"/>
      <c r="X94" s="619"/>
      <c r="Y94" s="619"/>
      <c r="Z94" s="619"/>
      <c r="AA94" s="619"/>
      <c r="AB94" s="619"/>
      <c r="AC94" s="110" t="s">
        <v>14</v>
      </c>
      <c r="AD94" s="619" t="str">
        <f>Ergebniseingabe!AE93</f>
        <v> </v>
      </c>
      <c r="AE94" s="619"/>
      <c r="AF94" s="619"/>
      <c r="AG94" s="619"/>
      <c r="AH94" s="619"/>
      <c r="AI94" s="619"/>
      <c r="AJ94" s="619"/>
      <c r="AK94" s="619"/>
      <c r="AL94" s="619"/>
      <c r="AM94" s="619"/>
      <c r="AN94" s="619"/>
      <c r="AO94" s="619"/>
      <c r="AP94" s="619"/>
      <c r="AQ94" s="619"/>
      <c r="AR94" s="619"/>
      <c r="AS94" s="619"/>
      <c r="AT94" s="619"/>
      <c r="AU94" s="619"/>
      <c r="AV94" s="619"/>
      <c r="AW94" s="619"/>
      <c r="AX94" s="625"/>
      <c r="AY94" s="505">
        <f>IF(Ergebniseingabe!AZ93="","",Ergebniseingabe!AZ93)</f>
      </c>
      <c r="AZ94" s="505"/>
      <c r="BA94" s="506"/>
      <c r="BB94" s="507">
        <f>IF(Ergebniseingabe!BC93="","",Ergebniseingabe!BC93)</f>
      </c>
      <c r="BC94" s="507"/>
      <c r="BD94" s="426">
        <f>IF(Ergebniseingabe!BE93="","",Ergebniseingabe!BE93)</f>
      </c>
      <c r="BE94" s="427"/>
      <c r="BF94" s="427"/>
      <c r="BG94" s="428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0"/>
      <c r="C95" s="511"/>
      <c r="D95" s="513"/>
      <c r="E95" s="513"/>
      <c r="F95" s="513"/>
      <c r="G95" s="513"/>
      <c r="H95" s="522" t="s">
        <v>43</v>
      </c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111"/>
      <c r="AD95" s="518" t="s">
        <v>44</v>
      </c>
      <c r="AE95" s="518"/>
      <c r="AF95" s="518"/>
      <c r="AG95" s="518"/>
      <c r="AH95" s="518"/>
      <c r="AI95" s="518"/>
      <c r="AJ95" s="518"/>
      <c r="AK95" s="518"/>
      <c r="AL95" s="518"/>
      <c r="AM95" s="518"/>
      <c r="AN95" s="518"/>
      <c r="AO95" s="518"/>
      <c r="AP95" s="518"/>
      <c r="AQ95" s="518"/>
      <c r="AR95" s="518"/>
      <c r="AS95" s="518"/>
      <c r="AT95" s="518"/>
      <c r="AU95" s="518"/>
      <c r="AV95" s="518"/>
      <c r="AW95" s="518"/>
      <c r="AX95" s="519"/>
      <c r="AY95" s="498"/>
      <c r="AZ95" s="498"/>
      <c r="BA95" s="498"/>
      <c r="BB95" s="498"/>
      <c r="BC95" s="499"/>
      <c r="BD95" s="444"/>
      <c r="BE95" s="445"/>
      <c r="BF95" s="445"/>
      <c r="BG95" s="446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79" t="s">
        <v>46</v>
      </c>
      <c r="J100" s="480"/>
      <c r="K100" s="489" t="str">
        <f>Ergebniseingabe!L98</f>
        <v> </v>
      </c>
      <c r="L100" s="490"/>
      <c r="M100" s="490"/>
      <c r="N100" s="490"/>
      <c r="O100" s="490"/>
      <c r="P100" s="490"/>
      <c r="Q100" s="490"/>
      <c r="R100" s="490"/>
      <c r="S100" s="490"/>
      <c r="T100" s="490"/>
      <c r="U100" s="490"/>
      <c r="V100" s="490"/>
      <c r="W100" s="490"/>
      <c r="X100" s="490"/>
      <c r="Y100" s="490"/>
      <c r="Z100" s="490"/>
      <c r="AA100" s="490"/>
      <c r="AB100" s="490"/>
      <c r="AC100" s="490"/>
      <c r="AD100" s="490"/>
      <c r="AE100" s="49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77" t="s">
        <v>47</v>
      </c>
      <c r="J101" s="478"/>
      <c r="K101" s="486" t="str">
        <f>Ergebniseingabe!L99</f>
        <v> </v>
      </c>
      <c r="L101" s="487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7"/>
      <c r="Y101" s="487"/>
      <c r="Z101" s="487"/>
      <c r="AA101" s="487"/>
      <c r="AB101" s="487"/>
      <c r="AC101" s="487"/>
      <c r="AD101" s="487"/>
      <c r="AE101" s="48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77" t="s">
        <v>48</v>
      </c>
      <c r="J102" s="478"/>
      <c r="K102" s="486" t="str">
        <f>Ergebniseingabe!L100</f>
        <v> </v>
      </c>
      <c r="L102" s="487"/>
      <c r="M102" s="487"/>
      <c r="N102" s="487"/>
      <c r="O102" s="487"/>
      <c r="P102" s="487"/>
      <c r="Q102" s="487"/>
      <c r="R102" s="487"/>
      <c r="S102" s="487"/>
      <c r="T102" s="487"/>
      <c r="U102" s="487"/>
      <c r="V102" s="487"/>
      <c r="W102" s="487"/>
      <c r="X102" s="487"/>
      <c r="Y102" s="487"/>
      <c r="Z102" s="487"/>
      <c r="AA102" s="487"/>
      <c r="AB102" s="487"/>
      <c r="AC102" s="487"/>
      <c r="AD102" s="487"/>
      <c r="AE102" s="48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77" t="s">
        <v>49</v>
      </c>
      <c r="J103" s="478"/>
      <c r="K103" s="486" t="str">
        <f>Ergebniseingabe!L101</f>
        <v> </v>
      </c>
      <c r="L103" s="487"/>
      <c r="M103" s="487"/>
      <c r="N103" s="487"/>
      <c r="O103" s="487"/>
      <c r="P103" s="487"/>
      <c r="Q103" s="487"/>
      <c r="R103" s="487"/>
      <c r="S103" s="487"/>
      <c r="T103" s="487"/>
      <c r="U103" s="487"/>
      <c r="V103" s="487"/>
      <c r="W103" s="487"/>
      <c r="X103" s="487"/>
      <c r="Y103" s="487"/>
      <c r="Z103" s="487"/>
      <c r="AA103" s="487"/>
      <c r="AB103" s="487"/>
      <c r="AC103" s="487"/>
      <c r="AD103" s="487"/>
      <c r="AE103" s="48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77" t="s">
        <v>50</v>
      </c>
      <c r="J104" s="478"/>
      <c r="K104" s="486" t="str">
        <f>Ergebniseingabe!L102</f>
        <v> </v>
      </c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  <c r="Z104" s="487"/>
      <c r="AA104" s="487"/>
      <c r="AB104" s="487"/>
      <c r="AC104" s="487"/>
      <c r="AD104" s="487"/>
      <c r="AE104" s="48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77" t="s">
        <v>51</v>
      </c>
      <c r="J105" s="478"/>
      <c r="K105" s="486" t="str">
        <f>Ergebniseingabe!L103</f>
        <v> </v>
      </c>
      <c r="L105" s="487"/>
      <c r="M105" s="487"/>
      <c r="N105" s="487"/>
      <c r="O105" s="487"/>
      <c r="P105" s="487"/>
      <c r="Q105" s="487"/>
      <c r="R105" s="487"/>
      <c r="S105" s="487"/>
      <c r="T105" s="487"/>
      <c r="U105" s="487"/>
      <c r="V105" s="487"/>
      <c r="W105" s="487"/>
      <c r="X105" s="487"/>
      <c r="Y105" s="487"/>
      <c r="Z105" s="487"/>
      <c r="AA105" s="487"/>
      <c r="AB105" s="487"/>
      <c r="AC105" s="487"/>
      <c r="AD105" s="487"/>
      <c r="AE105" s="48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77" t="s">
        <v>52</v>
      </c>
      <c r="J106" s="478"/>
      <c r="K106" s="486" t="str">
        <f>Ergebniseingabe!L104</f>
        <v> </v>
      </c>
      <c r="L106" s="487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  <c r="Y106" s="487"/>
      <c r="Z106" s="487"/>
      <c r="AA106" s="487"/>
      <c r="AB106" s="487"/>
      <c r="AC106" s="487"/>
      <c r="AD106" s="487"/>
      <c r="AE106" s="48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81" t="s">
        <v>53</v>
      </c>
      <c r="J107" s="482"/>
      <c r="K107" s="483" t="str">
        <f>Ergebniseingabe!L105</f>
        <v> </v>
      </c>
      <c r="L107" s="484"/>
      <c r="M107" s="484"/>
      <c r="N107" s="484"/>
      <c r="O107" s="484"/>
      <c r="P107" s="484"/>
      <c r="Q107" s="484"/>
      <c r="R107" s="484"/>
      <c r="S107" s="484"/>
      <c r="T107" s="484"/>
      <c r="U107" s="484"/>
      <c r="V107" s="484"/>
      <c r="W107" s="484"/>
      <c r="X107" s="484"/>
      <c r="Y107" s="484"/>
      <c r="Z107" s="484"/>
      <c r="AA107" s="484"/>
      <c r="AB107" s="484"/>
      <c r="AC107" s="484"/>
      <c r="AD107" s="484"/>
      <c r="AE107" s="485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206" t="s">
        <v>66</v>
      </c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209" t="s">
        <v>67</v>
      </c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210" t="s">
        <v>68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210" t="s">
        <v>69</v>
      </c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212" t="s">
        <v>70</v>
      </c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211" t="s">
        <v>71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211" t="s">
        <v>72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211" t="s">
        <v>73</v>
      </c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211" t="s">
        <v>74</v>
      </c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:AT2"/>
    <mergeCell ref="B6:AT6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AD86:AX86"/>
    <mergeCell ref="AD82:AX82"/>
    <mergeCell ref="AD78:AX78"/>
    <mergeCell ref="AD74:AX74"/>
    <mergeCell ref="AD79:AX79"/>
    <mergeCell ref="AD75:AX75"/>
    <mergeCell ref="H81:AX81"/>
    <mergeCell ref="H77:AX77"/>
    <mergeCell ref="H86:AB86"/>
    <mergeCell ref="H82:AB82"/>
    <mergeCell ref="AD94:AX94"/>
    <mergeCell ref="AD90:AX90"/>
    <mergeCell ref="H94:AB94"/>
    <mergeCell ref="H90:AB90"/>
    <mergeCell ref="H93:AX93"/>
    <mergeCell ref="AD91:AX91"/>
    <mergeCell ref="H91:AB91"/>
    <mergeCell ref="AD87:AX87"/>
    <mergeCell ref="H87:AB87"/>
    <mergeCell ref="B22:C22"/>
    <mergeCell ref="D22:F22"/>
    <mergeCell ref="B24:C24"/>
    <mergeCell ref="K23:AE23"/>
    <mergeCell ref="B31:C31"/>
    <mergeCell ref="B32:C32"/>
    <mergeCell ref="B74:C75"/>
    <mergeCell ref="AM71:AU71"/>
    <mergeCell ref="H95:AB95"/>
    <mergeCell ref="K32:AE32"/>
    <mergeCell ref="K31:AE31"/>
    <mergeCell ref="K24:AE24"/>
    <mergeCell ref="K30:AE30"/>
    <mergeCell ref="K29:AE29"/>
    <mergeCell ref="B43:H43"/>
    <mergeCell ref="B94:C95"/>
    <mergeCell ref="B93:C93"/>
    <mergeCell ref="B77:C77"/>
    <mergeCell ref="AB14:AV14"/>
    <mergeCell ref="C14:W14"/>
    <mergeCell ref="K22:BA22"/>
    <mergeCell ref="B90:C91"/>
    <mergeCell ref="B89:C89"/>
    <mergeCell ref="B26:C26"/>
    <mergeCell ref="B27:C27"/>
    <mergeCell ref="B29:C29"/>
    <mergeCell ref="B86:C87"/>
    <mergeCell ref="B73:C73"/>
    <mergeCell ref="AV71:AZ71"/>
    <mergeCell ref="G26:J26"/>
    <mergeCell ref="G23:J23"/>
    <mergeCell ref="G27:J27"/>
    <mergeCell ref="G25:J25"/>
    <mergeCell ref="G24:J24"/>
    <mergeCell ref="AG24:BA24"/>
    <mergeCell ref="AG23:BA23"/>
    <mergeCell ref="AG25:BA25"/>
    <mergeCell ref="J48:K48"/>
    <mergeCell ref="AH71:AL71"/>
    <mergeCell ref="H78:AB78"/>
    <mergeCell ref="H74:AB74"/>
    <mergeCell ref="T71:U71"/>
    <mergeCell ref="W71:AA71"/>
    <mergeCell ref="K33:AE33"/>
    <mergeCell ref="G33:J33"/>
    <mergeCell ref="G32:J32"/>
    <mergeCell ref="H79:AB79"/>
    <mergeCell ref="H75:AB75"/>
    <mergeCell ref="AB71:AG71"/>
    <mergeCell ref="D73:G73"/>
    <mergeCell ref="J61:K61"/>
    <mergeCell ref="J60:K60"/>
    <mergeCell ref="AG33:BA33"/>
    <mergeCell ref="B78:C79"/>
    <mergeCell ref="F60:H60"/>
    <mergeCell ref="F61:H61"/>
    <mergeCell ref="A71:F71"/>
    <mergeCell ref="G71:J71"/>
    <mergeCell ref="D27:F27"/>
    <mergeCell ref="D26:F26"/>
    <mergeCell ref="AD83:AX83"/>
    <mergeCell ref="B34:C34"/>
    <mergeCell ref="D32:F32"/>
    <mergeCell ref="B33:C33"/>
    <mergeCell ref="D31:F31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G29:J29"/>
    <mergeCell ref="D29:F29"/>
    <mergeCell ref="K25:AE25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J61:BL61"/>
    <mergeCell ref="AS61:AU61"/>
    <mergeCell ref="BH61:BI61"/>
    <mergeCell ref="BB61:BD61"/>
    <mergeCell ref="AY61:BA61"/>
    <mergeCell ref="BE61:BF61"/>
    <mergeCell ref="AV61:AX61"/>
    <mergeCell ref="AV46:AX46"/>
    <mergeCell ref="AS44:AU44"/>
    <mergeCell ref="AV44:AX44"/>
    <mergeCell ref="AY46:BA46"/>
    <mergeCell ref="AG34:BA34"/>
    <mergeCell ref="AS45:AU45"/>
    <mergeCell ref="AV45:AX45"/>
    <mergeCell ref="AY45:BA45"/>
    <mergeCell ref="AP37:AR44"/>
    <mergeCell ref="AY44:BA44"/>
    <mergeCell ref="AG37:AI44"/>
    <mergeCell ref="AM37:AO44"/>
    <mergeCell ref="AJ37:AL44"/>
    <mergeCell ref="K34:AE34"/>
    <mergeCell ref="BE26:BF26"/>
    <mergeCell ref="BE27:BF27"/>
    <mergeCell ref="BE28:BF28"/>
    <mergeCell ref="BB27:BD27"/>
    <mergeCell ref="BB26:BD26"/>
    <mergeCell ref="BB32:BD32"/>
    <mergeCell ref="BE31:BF31"/>
    <mergeCell ref="K28:AE28"/>
    <mergeCell ref="BB31:BD31"/>
    <mergeCell ref="BM48:BO48"/>
    <mergeCell ref="BJ57:BL57"/>
    <mergeCell ref="BJ60:BL60"/>
    <mergeCell ref="BM57:BO57"/>
    <mergeCell ref="BM58:BO58"/>
    <mergeCell ref="BM60:BO60"/>
    <mergeCell ref="BJ59:BL59"/>
    <mergeCell ref="BJ58:BL58"/>
    <mergeCell ref="BJ48:BL48"/>
    <mergeCell ref="AV60:AX60"/>
    <mergeCell ref="AY58:BA58"/>
    <mergeCell ref="AV58:AX58"/>
    <mergeCell ref="AV59:AX59"/>
    <mergeCell ref="AY60:BA60"/>
    <mergeCell ref="AS58:AU58"/>
    <mergeCell ref="AS59:AU59"/>
    <mergeCell ref="BB58:BD58"/>
    <mergeCell ref="BH58:BI58"/>
    <mergeCell ref="BE58:BF58"/>
    <mergeCell ref="BH59:BI59"/>
    <mergeCell ref="BE59:BF59"/>
    <mergeCell ref="BB57:BD57"/>
    <mergeCell ref="AV47:AX47"/>
    <mergeCell ref="BE57:BI57"/>
    <mergeCell ref="BM44:BO44"/>
    <mergeCell ref="BE44:BI44"/>
    <mergeCell ref="BJ44:BL44"/>
    <mergeCell ref="BH45:BI45"/>
    <mergeCell ref="BM45:BO45"/>
    <mergeCell ref="BE45:BF45"/>
    <mergeCell ref="BJ45:BL45"/>
    <mergeCell ref="BM47:BO47"/>
    <mergeCell ref="BB46:BD46"/>
    <mergeCell ref="BJ47:BL47"/>
    <mergeCell ref="BE46:BF46"/>
    <mergeCell ref="BE47:BF47"/>
    <mergeCell ref="BB47:BD47"/>
    <mergeCell ref="BJ46:BL46"/>
    <mergeCell ref="BM46:BO46"/>
    <mergeCell ref="BB48:BD48"/>
    <mergeCell ref="BH48:BI48"/>
    <mergeCell ref="BB45:BD45"/>
    <mergeCell ref="BE48:BF48"/>
    <mergeCell ref="BH47:BI47"/>
    <mergeCell ref="BH46:BI46"/>
    <mergeCell ref="AP50:AR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M50:AO57"/>
    <mergeCell ref="AJ50:AL57"/>
    <mergeCell ref="AG50:AI5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J59:K59"/>
    <mergeCell ref="J47:K47"/>
    <mergeCell ref="J46:K46"/>
    <mergeCell ref="J57:AF57"/>
    <mergeCell ref="L46:AF46"/>
    <mergeCell ref="L59:AF59"/>
    <mergeCell ref="L48:AF48"/>
    <mergeCell ref="L47:AF47"/>
    <mergeCell ref="F45:H45"/>
    <mergeCell ref="D30:F30"/>
    <mergeCell ref="D33:F33"/>
    <mergeCell ref="F44:H44"/>
    <mergeCell ref="B44:E44"/>
    <mergeCell ref="B30:C30"/>
    <mergeCell ref="D34:F34"/>
    <mergeCell ref="G34:J34"/>
    <mergeCell ref="J45:K45"/>
    <mergeCell ref="G31:J31"/>
    <mergeCell ref="D89:G89"/>
    <mergeCell ref="D78:G79"/>
    <mergeCell ref="D77:G77"/>
    <mergeCell ref="D74:G75"/>
    <mergeCell ref="D86:G87"/>
    <mergeCell ref="B46:E46"/>
    <mergeCell ref="B56:H56"/>
    <mergeCell ref="B57:E57"/>
    <mergeCell ref="F47:H47"/>
    <mergeCell ref="F46:H46"/>
    <mergeCell ref="F57:H57"/>
    <mergeCell ref="F48:H48"/>
    <mergeCell ref="H89:AX89"/>
    <mergeCell ref="AD95:AX95"/>
    <mergeCell ref="B64:AT64"/>
    <mergeCell ref="B69:AT69"/>
    <mergeCell ref="D94:G95"/>
    <mergeCell ref="D93:G93"/>
    <mergeCell ref="D90:G91"/>
    <mergeCell ref="H83:AB83"/>
    <mergeCell ref="B81:C81"/>
    <mergeCell ref="D81:G81"/>
    <mergeCell ref="AY94:BA94"/>
    <mergeCell ref="AY95:BC95"/>
    <mergeCell ref="AY91:BC91"/>
    <mergeCell ref="AY90:BA90"/>
    <mergeCell ref="BB94:BC94"/>
    <mergeCell ref="BB90:BC90"/>
    <mergeCell ref="AY93:BC93"/>
    <mergeCell ref="AY89:BC89"/>
    <mergeCell ref="AY81:BC81"/>
    <mergeCell ref="AY86:BA86"/>
    <mergeCell ref="BB86:BC86"/>
    <mergeCell ref="AY87:BC87"/>
    <mergeCell ref="B85:C85"/>
    <mergeCell ref="D85:G85"/>
    <mergeCell ref="AY85:BC85"/>
    <mergeCell ref="AY82:BA82"/>
    <mergeCell ref="BB82:BC82"/>
    <mergeCell ref="AY83:BC83"/>
    <mergeCell ref="B82:C83"/>
    <mergeCell ref="D82:G83"/>
    <mergeCell ref="H85:AX85"/>
    <mergeCell ref="G22:J22"/>
    <mergeCell ref="AY79:BC79"/>
    <mergeCell ref="B65:AT65"/>
    <mergeCell ref="B45:E45"/>
    <mergeCell ref="B61:E61"/>
    <mergeCell ref="B60:E60"/>
    <mergeCell ref="B59:E59"/>
    <mergeCell ref="B58:E58"/>
    <mergeCell ref="B48:E48"/>
    <mergeCell ref="B47:E47"/>
    <mergeCell ref="BD85:BG85"/>
    <mergeCell ref="BD83:BG83"/>
    <mergeCell ref="BD82:BG82"/>
    <mergeCell ref="BD81:BG81"/>
    <mergeCell ref="BD95:BG95"/>
    <mergeCell ref="BD94:BG94"/>
    <mergeCell ref="BD93:BG93"/>
    <mergeCell ref="BD91:BG91"/>
    <mergeCell ref="K103:AE103"/>
    <mergeCell ref="K102:AE102"/>
    <mergeCell ref="K101:AE101"/>
    <mergeCell ref="K100:AE100"/>
    <mergeCell ref="K107:AE107"/>
    <mergeCell ref="K106:AE106"/>
    <mergeCell ref="K105:AE105"/>
    <mergeCell ref="K104:AE104"/>
    <mergeCell ref="I107:J107"/>
    <mergeCell ref="I106:J106"/>
    <mergeCell ref="I105:J105"/>
    <mergeCell ref="I104:J104"/>
    <mergeCell ref="I103:J103"/>
    <mergeCell ref="I102:J102"/>
    <mergeCell ref="I101:J101"/>
    <mergeCell ref="I100:J100"/>
    <mergeCell ref="AG47:AI47"/>
    <mergeCell ref="AG46:AI46"/>
    <mergeCell ref="AJ48:AL48"/>
    <mergeCell ref="AP46:AR46"/>
    <mergeCell ref="AM48:AO48"/>
    <mergeCell ref="AM47:AO47"/>
    <mergeCell ref="AM46:AO46"/>
    <mergeCell ref="AP48:AR48"/>
    <mergeCell ref="AP47:AR47"/>
    <mergeCell ref="AM59:AO59"/>
    <mergeCell ref="AM58:AO58"/>
    <mergeCell ref="AG61:AI61"/>
    <mergeCell ref="AG60:AI60"/>
    <mergeCell ref="AG59:AI59"/>
    <mergeCell ref="AG58:AI58"/>
    <mergeCell ref="AJ58:AL58"/>
    <mergeCell ref="L45:AF45"/>
    <mergeCell ref="J58:K58"/>
    <mergeCell ref="AP45:AR45"/>
    <mergeCell ref="AM45:AO45"/>
    <mergeCell ref="AJ45:AL45"/>
    <mergeCell ref="AG45:AI45"/>
    <mergeCell ref="AJ47:AL47"/>
    <mergeCell ref="AJ46:AL46"/>
    <mergeCell ref="AG48:AI48"/>
    <mergeCell ref="L58:AF58"/>
    <mergeCell ref="BD90:BG90"/>
    <mergeCell ref="BD89:BG89"/>
    <mergeCell ref="BD87:BG87"/>
    <mergeCell ref="BD86:BG86"/>
    <mergeCell ref="BD79:BG79"/>
    <mergeCell ref="BD78:BG78"/>
    <mergeCell ref="BD77:BG77"/>
    <mergeCell ref="BD75:BG75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10:F10"/>
    <mergeCell ref="G10:J10"/>
    <mergeCell ref="T10:U10"/>
    <mergeCell ref="W10:AA10"/>
    <mergeCell ref="AB10:AG10"/>
    <mergeCell ref="AH10:AL10"/>
    <mergeCell ref="AM10:AU10"/>
    <mergeCell ref="AV10:AZ10"/>
    <mergeCell ref="B109:AV109"/>
    <mergeCell ref="B110:AV110"/>
    <mergeCell ref="B111:AV111"/>
    <mergeCell ref="B112:AV112"/>
    <mergeCell ref="B117:AV117"/>
    <mergeCell ref="B113:AV113"/>
    <mergeCell ref="B114:AV114"/>
    <mergeCell ref="B115:AV115"/>
    <mergeCell ref="B116:AV116"/>
  </mergeCells>
  <conditionalFormatting sqref="H78 H90 H94 H74 H86 H82 K23:K34">
    <cfRule type="expression" priority="1" dxfId="0" stopIfTrue="1">
      <formula>AND(AY23&gt;BB23,AY23&lt;&gt;"",BB23&lt;&gt;"")</formula>
    </cfRule>
    <cfRule type="expression" priority="2" dxfId="1" stopIfTrue="1">
      <formula>AND(AY23=BB23,AY23&lt;&gt;"",BB23&lt;&gt;"")</formula>
    </cfRule>
    <cfRule type="expression" priority="3" dxfId="2" stopIfTrue="1">
      <formula>AND(AY23&lt;BB23,AY23&lt;&gt;"",BB23&lt;&gt;"")</formula>
    </cfRule>
  </conditionalFormatting>
  <conditionalFormatting sqref="AD78 AD90 AD94 AD74 AD86 AD82 AG23:AG34">
    <cfRule type="expression" priority="4" dxfId="0" stopIfTrue="1">
      <formula>AND(BB23&gt;AY23,AY23&lt;&gt;"",BB23&lt;&gt;"")</formula>
    </cfRule>
    <cfRule type="expression" priority="5" dxfId="1" stopIfTrue="1">
      <formula>AND(BB23=AY23,AY23&lt;&gt;"",BB23&lt;&gt;"")</formula>
    </cfRule>
    <cfRule type="expression" priority="6" dxfId="2" stopIfTrue="1">
      <formula>AND(BB23&lt;AY23,AY23&lt;&gt;"",BB23&lt;&gt;"")</formula>
    </cfRule>
  </conditionalFormatting>
  <conditionalFormatting sqref="AG49:AR49 AS49:BO55 AG48:BO48 L49:AF55">
    <cfRule type="expression" priority="7" dxfId="2" stopIfTrue="1">
      <formula>$J$48=""</formula>
    </cfRule>
  </conditionalFormatting>
  <conditionalFormatting sqref="AG45:BO45">
    <cfRule type="expression" priority="8" dxfId="2" stopIfTrue="1">
      <formula>$J$46=""</formula>
    </cfRule>
  </conditionalFormatting>
  <conditionalFormatting sqref="AG46:BO46">
    <cfRule type="expression" priority="9" dxfId="2" stopIfTrue="1">
      <formula>$J$46=""</formula>
    </cfRule>
    <cfRule type="expression" priority="10" dxfId="2" stopIfTrue="1">
      <formula>$J$47=""</formula>
    </cfRule>
  </conditionalFormatting>
  <conditionalFormatting sqref="AG47:BO47">
    <cfRule type="expression" priority="11" dxfId="2" stopIfTrue="1">
      <formula>$J$47=""</formula>
    </cfRule>
    <cfRule type="expression" priority="12" dxfId="2" stopIfTrue="1">
      <formula>$J$48=""</formula>
    </cfRule>
  </conditionalFormatting>
  <conditionalFormatting sqref="AG58:BO58">
    <cfRule type="expression" priority="13" dxfId="2" stopIfTrue="1">
      <formula>$J$59=""</formula>
    </cfRule>
  </conditionalFormatting>
  <conditionalFormatting sqref="AG59:BO59">
    <cfRule type="expression" priority="14" dxfId="2" stopIfTrue="1">
      <formula>$J$59=""</formula>
    </cfRule>
    <cfRule type="expression" priority="15" dxfId="2" stopIfTrue="1">
      <formula>$J$60=""</formula>
    </cfRule>
  </conditionalFormatting>
  <conditionalFormatting sqref="AG60:BO60">
    <cfRule type="expression" priority="16" dxfId="2" stopIfTrue="1">
      <formula>$J$60=""</formula>
    </cfRule>
    <cfRule type="expression" priority="17" dxfId="2" stopIfTrue="1">
      <formula>$J$61=""</formula>
    </cfRule>
  </conditionalFormatting>
  <conditionalFormatting sqref="AG61:BO61">
    <cfRule type="expression" priority="18" dxfId="2" stopIfTrue="1">
      <formula>$J$61=""</formula>
    </cfRule>
  </conditionalFormatting>
  <conditionalFormatting sqref="L45">
    <cfRule type="expression" priority="19" dxfId="5" stopIfTrue="1">
      <formula>$AS$45=""</formula>
    </cfRule>
    <cfRule type="expression" priority="20" dxfId="2" stopIfTrue="1">
      <formula>$J$46=""</formula>
    </cfRule>
  </conditionalFormatting>
  <conditionalFormatting sqref="L46">
    <cfRule type="expression" priority="21" dxfId="5" stopIfTrue="1">
      <formula>$AS$46=""</formula>
    </cfRule>
    <cfRule type="expression" priority="22" dxfId="2" stopIfTrue="1">
      <formula>$J$46=""</formula>
    </cfRule>
    <cfRule type="expression" priority="23" dxfId="2" stopIfTrue="1">
      <formula>$J$47=""</formula>
    </cfRule>
  </conditionalFormatting>
  <conditionalFormatting sqref="L47">
    <cfRule type="expression" priority="24" dxfId="5" stopIfTrue="1">
      <formula>$AS$47=""</formula>
    </cfRule>
    <cfRule type="expression" priority="25" dxfId="2" stopIfTrue="1">
      <formula>$J$47=""</formula>
    </cfRule>
    <cfRule type="expression" priority="26" dxfId="2" stopIfTrue="1">
      <formula>$J$48=""</formula>
    </cfRule>
  </conditionalFormatting>
  <conditionalFormatting sqref="L48">
    <cfRule type="expression" priority="27" dxfId="5" stopIfTrue="1">
      <formula>$AS$48=""</formula>
    </cfRule>
    <cfRule type="expression" priority="28" dxfId="2" stopIfTrue="1">
      <formula>$J$48=""</formula>
    </cfRule>
  </conditionalFormatting>
  <conditionalFormatting sqref="L58">
    <cfRule type="expression" priority="29" dxfId="5" stopIfTrue="1">
      <formula>$AS$58=""</formula>
    </cfRule>
    <cfRule type="expression" priority="30" dxfId="2" stopIfTrue="1">
      <formula>$J$59=""</formula>
    </cfRule>
  </conditionalFormatting>
  <conditionalFormatting sqref="L59">
    <cfRule type="expression" priority="31" dxfId="5" stopIfTrue="1">
      <formula>$AS$59=""</formula>
    </cfRule>
    <cfRule type="expression" priority="32" dxfId="2" stopIfTrue="1">
      <formula>$J$59=""</formula>
    </cfRule>
    <cfRule type="expression" priority="33" dxfId="2" stopIfTrue="1">
      <formula>$J$60=""</formula>
    </cfRule>
  </conditionalFormatting>
  <conditionalFormatting sqref="L60">
    <cfRule type="expression" priority="34" dxfId="5" stopIfTrue="1">
      <formula>$AS$60=""</formula>
    </cfRule>
    <cfRule type="expression" priority="35" dxfId="2" stopIfTrue="1">
      <formula>$J$60=""</formula>
    </cfRule>
    <cfRule type="expression" priority="36" dxfId="2" stopIfTrue="1">
      <formula>$J$61=""</formula>
    </cfRule>
  </conditionalFormatting>
  <conditionalFormatting sqref="L61">
    <cfRule type="expression" priority="37" dxfId="5" stopIfTrue="1">
      <formula>$AS$61=""</formula>
    </cfRule>
    <cfRule type="expression" priority="38" dxfId="2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CH56"/>
  <sheetViews>
    <sheetView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97.2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75</v>
      </c>
      <c r="N4" s="153" t="s">
        <v>21</v>
      </c>
      <c r="O4" s="43" t="s">
        <v>22</v>
      </c>
      <c r="Q4" s="162" t="s">
        <v>23</v>
      </c>
      <c r="R4" s="163" t="str">
        <f>Q5</f>
        <v>VfR Hainchen</v>
      </c>
      <c r="S4" s="163" t="str">
        <f>Q6</f>
        <v>SG Steinberg/Glashütten</v>
      </c>
      <c r="T4" s="163" t="str">
        <f>Q7</f>
        <v>SG Kesselbach/Odenhausen/Allertshausen</v>
      </c>
      <c r="U4" s="163" t="str">
        <f>Q8</f>
        <v>SG Heegheim/Glauberg</v>
      </c>
      <c r="V4" s="164"/>
      <c r="W4" s="162" t="s">
        <v>55</v>
      </c>
      <c r="X4" s="163" t="str">
        <f>W5</f>
        <v>VfR Hainchen</v>
      </c>
      <c r="Y4" s="163" t="str">
        <f>W6</f>
        <v>SG Steinberg/Glashütten</v>
      </c>
      <c r="Z4" s="163" t="str">
        <f>W7</f>
        <v>SG Kesselbach/Odenhausen/Allertshausen</v>
      </c>
      <c r="AA4" s="163" t="str">
        <f>W8</f>
        <v>SG Heegheim/Glauberg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VfR Hainchen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VfR Hainchen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VfR Hainchen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SG Steinberg/Glashütten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SG Steinberg/Glashütten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SG Steinberg/Glashütten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SG Kesselbach/Odenhausen/Allertshausen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SG Kesselbach/Odenhausen/Allertshausen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SG Kesselbach/Odenhausen/Allertshausen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SG Heegheim/Glauberg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SG Heegheim/Glauberg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SG Heegheim/Glauberg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76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77</v>
      </c>
      <c r="AO9" s="170"/>
      <c r="AP9" s="167"/>
      <c r="AQ9" s="170"/>
      <c r="AR9" s="189" t="s">
        <v>55</v>
      </c>
      <c r="AS9" s="189" t="s">
        <v>56</v>
      </c>
      <c r="AT9" s="189" t="s">
        <v>77</v>
      </c>
      <c r="AU9" s="170"/>
      <c r="AV9" s="170"/>
      <c r="AW9" s="189" t="s">
        <v>55</v>
      </c>
      <c r="AX9" s="189" t="s">
        <v>56</v>
      </c>
      <c r="AY9" s="189" t="s">
        <v>77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SV Phönix Düdelsheim</v>
      </c>
      <c r="S13" s="163" t="str">
        <f>Q15</f>
        <v>SG Hirzenhain/Merkenfritz</v>
      </c>
      <c r="T13" s="163" t="str">
        <f>Q16</f>
        <v>1. FC Rommelhausen</v>
      </c>
      <c r="U13" s="163" t="str">
        <f>Q17</f>
        <v>Teilnehmer A-Jugend</v>
      </c>
      <c r="V13" s="164"/>
      <c r="W13" s="162" t="s">
        <v>55</v>
      </c>
      <c r="X13" s="163" t="str">
        <f>W14</f>
        <v>SV Phönix Düdelsheim</v>
      </c>
      <c r="Y13" s="163" t="str">
        <f>W15</f>
        <v>SG Hirzenhain/Merkenfritz</v>
      </c>
      <c r="Z13" s="163" t="str">
        <f>W16</f>
        <v>1. FC Rommelhausen</v>
      </c>
      <c r="AA13" s="163" t="str">
        <f>W17</f>
        <v>Teilnehmer A-Jugend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SV Phönix Düdelsheim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SV Phönix Düdelsheim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SV Phönix Düdelsheim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SG Hirzenhain/Merkenfritz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SG Hirzenhain/Merkenfritz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SG Hirzenhain/Merkenfritz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1. FC Rommelhausen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1. FC Rommelhausen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1. FC Rommelhausen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Teilnehmer A-Jugend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Teilnehmer A-Jugend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Teilnehmer A-Jugend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76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77</v>
      </c>
      <c r="AO18" s="170"/>
      <c r="AP18" s="167"/>
      <c r="AQ18" s="170"/>
      <c r="AR18" s="189" t="s">
        <v>55</v>
      </c>
      <c r="AS18" s="189" t="s">
        <v>56</v>
      </c>
      <c r="AT18" s="189" t="s">
        <v>77</v>
      </c>
      <c r="AU18" s="170"/>
      <c r="AV18" s="170"/>
      <c r="AW18" s="189" t="s">
        <v>55</v>
      </c>
      <c r="AX18" s="189" t="s">
        <v>56</v>
      </c>
      <c r="AY18" s="189" t="s">
        <v>77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VfR HainchenSG Steinberg/Glashütten</v>
      </c>
      <c r="E23" s="36" t="str">
        <f>F5</f>
        <v>VfR Hainchen</v>
      </c>
      <c r="F23" s="36" t="str">
        <f>F6</f>
        <v>SG Steinberg/Glashütten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VfR HainchenSG Kesselbach/Odenhausen/Allertshausen</v>
      </c>
      <c r="E24" s="36" t="str">
        <f>F5</f>
        <v>VfR Hainchen</v>
      </c>
      <c r="F24" s="36" t="str">
        <f>F7</f>
        <v>SG Kesselbach/Odenhausen/Allertshausen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VfR HainchenSG Heegheim/Glauberg</v>
      </c>
      <c r="E25" s="36" t="str">
        <f>F5</f>
        <v>VfR Hainchen</v>
      </c>
      <c r="F25" s="36" t="str">
        <f>F8</f>
        <v>SG Heegheim/Glauberg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SG Steinberg/GlashüttenSG Kesselbach/Odenhausen/Allertshausen</v>
      </c>
      <c r="E26" s="36" t="str">
        <f>F6</f>
        <v>SG Steinberg/Glashütten</v>
      </c>
      <c r="F26" s="36" t="str">
        <f>F7</f>
        <v>SG Kesselbach/Odenhausen/Allertshausen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SG Steinberg/GlashüttenSG Heegheim/Glauberg</v>
      </c>
      <c r="E27" s="36" t="str">
        <f>F6</f>
        <v>SG Steinberg/Glashütten</v>
      </c>
      <c r="F27" s="36" t="str">
        <f>F8</f>
        <v>SG Heegheim/Glauberg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SG Kesselbach/Odenhausen/AllertshausenSG Heegheim/Glauberg</v>
      </c>
      <c r="E28" s="36" t="str">
        <f>F7</f>
        <v>SG Kesselbach/Odenhausen/Allertshausen</v>
      </c>
      <c r="F28" s="36" t="str">
        <f>F8</f>
        <v>SG Heegheim/Glauberg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SG Steinberg/GlashüttenVfR Hainchen</v>
      </c>
      <c r="E29" s="36" t="str">
        <f aca="true" t="shared" si="1" ref="E29:E34">F23</f>
        <v>SG Steinberg/Glashütten</v>
      </c>
      <c r="F29" s="36" t="str">
        <f aca="true" t="shared" si="2" ref="F29:F34">E23</f>
        <v>VfR Hainchen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SG Kesselbach/Odenhausen/AllertshausenVfR Hainchen</v>
      </c>
      <c r="E30" s="36" t="str">
        <f t="shared" si="1"/>
        <v>SG Kesselbach/Odenhausen/Allertshausen</v>
      </c>
      <c r="F30" s="36" t="str">
        <f t="shared" si="2"/>
        <v>VfR Hainchen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SG Heegheim/GlaubergVfR Hainchen</v>
      </c>
      <c r="E31" s="36" t="str">
        <f t="shared" si="1"/>
        <v>SG Heegheim/Glauberg</v>
      </c>
      <c r="F31" s="36" t="str">
        <f t="shared" si="2"/>
        <v>VfR Hainchen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SG Kesselbach/Odenhausen/AllertshausenSG Steinberg/Glashütten</v>
      </c>
      <c r="E32" s="36" t="str">
        <f t="shared" si="1"/>
        <v>SG Kesselbach/Odenhausen/Allertshausen</v>
      </c>
      <c r="F32" s="36" t="str">
        <f t="shared" si="2"/>
        <v>SG Steinberg/Glashütten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SG Heegheim/GlaubergSG Steinberg/Glashütten</v>
      </c>
      <c r="E33" s="36" t="str">
        <f t="shared" si="1"/>
        <v>SG Heegheim/Glauberg</v>
      </c>
      <c r="F33" s="36" t="str">
        <f t="shared" si="2"/>
        <v>SG Steinberg/Glashütten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SG Heegheim/GlaubergSG Kesselbach/Odenhausen/Allertshausen</v>
      </c>
      <c r="E34" s="36" t="str">
        <f t="shared" si="1"/>
        <v>SG Heegheim/Glauberg</v>
      </c>
      <c r="F34" s="36" t="str">
        <f t="shared" si="2"/>
        <v>SG Kesselbach/Odenhausen/Allertshausen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SV Phönix DüdelsheimSG Hirzenhain/Merkenfritz</v>
      </c>
      <c r="E35" s="36" t="str">
        <f>F14</f>
        <v>SV Phönix Düdelsheim</v>
      </c>
      <c r="F35" s="36" t="str">
        <f>F15</f>
        <v>SG Hirzenhain/Merkenfritz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SV Phönix Düdelsheim1. FC Rommelhausen</v>
      </c>
      <c r="E36" s="36" t="str">
        <f>F14</f>
        <v>SV Phönix Düdelsheim</v>
      </c>
      <c r="F36" s="36" t="str">
        <f>F16</f>
        <v>1. FC Rommelhausen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SV Phönix DüdelsheimTeilnehmer A-Jugend</v>
      </c>
      <c r="E37" s="36" t="str">
        <f>F14</f>
        <v>SV Phönix Düdelsheim</v>
      </c>
      <c r="F37" s="36" t="str">
        <f>F17</f>
        <v>Teilnehmer A-Jugend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SG Hirzenhain/Merkenfritz1. FC Rommelhausen</v>
      </c>
      <c r="E38" s="36" t="str">
        <f>F15</f>
        <v>SG Hirzenhain/Merkenfritz</v>
      </c>
      <c r="F38" s="36" t="str">
        <f>F16</f>
        <v>1. FC Rommelhausen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SG Hirzenhain/MerkenfritzTeilnehmer A-Jugend</v>
      </c>
      <c r="E39" s="36" t="str">
        <f>F15</f>
        <v>SG Hirzenhain/Merkenfritz</v>
      </c>
      <c r="F39" s="36" t="str">
        <f>F17</f>
        <v>Teilnehmer A-Jugend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1. FC RommelhausenTeilnehmer A-Jugend</v>
      </c>
      <c r="E40" s="36" t="str">
        <f>F16</f>
        <v>1. FC Rommelhausen</v>
      </c>
      <c r="F40" s="36" t="str">
        <f>F17</f>
        <v>Teilnehmer A-Jugend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SG Hirzenhain/MerkenfritzSV Phönix Düdelsheim</v>
      </c>
      <c r="E41" s="36" t="str">
        <f aca="true" t="shared" si="3" ref="E41:E46">F35</f>
        <v>SG Hirzenhain/Merkenfritz</v>
      </c>
      <c r="F41" s="36" t="str">
        <f aca="true" t="shared" si="4" ref="F41:F46">E35</f>
        <v>SV Phönix Düdelsheim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1. FC RommelhausenSV Phönix Düdelsheim</v>
      </c>
      <c r="E42" s="36" t="str">
        <f t="shared" si="3"/>
        <v>1. FC Rommelhausen</v>
      </c>
      <c r="F42" s="36" t="str">
        <f t="shared" si="4"/>
        <v>SV Phönix Düdelsheim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Teilnehmer A-JugendSV Phönix Düdelsheim</v>
      </c>
      <c r="E43" s="36" t="str">
        <f t="shared" si="3"/>
        <v>Teilnehmer A-Jugend</v>
      </c>
      <c r="F43" s="36" t="str">
        <f t="shared" si="4"/>
        <v>SV Phönix Düdelsheim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1. FC RommelhausenSG Hirzenhain/Merkenfritz</v>
      </c>
      <c r="E44" s="36" t="str">
        <f t="shared" si="3"/>
        <v>1. FC Rommelhausen</v>
      </c>
      <c r="F44" s="36" t="str">
        <f t="shared" si="4"/>
        <v>SG Hirzenhain/Merkenfritz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Teilnehmer A-JugendSG Hirzenhain/Merkenfritz</v>
      </c>
      <c r="E45" s="36" t="str">
        <f t="shared" si="3"/>
        <v>Teilnehmer A-Jugend</v>
      </c>
      <c r="F45" s="36" t="str">
        <f t="shared" si="4"/>
        <v>SG Hirzenhain/Merkenfritz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Teilnehmer A-Jugend1. FC Rommelhausen</v>
      </c>
      <c r="E46" s="36" t="str">
        <f t="shared" si="3"/>
        <v>Teilnehmer A-Jugend</v>
      </c>
      <c r="F46" s="36" t="str">
        <f t="shared" si="4"/>
        <v>1. FC Rommelhausen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Jörg Hinterseher</cp:lastModifiedBy>
  <dcterms:created xsi:type="dcterms:W3CDTF">2010-02-21T20:13:34Z</dcterms:created>
  <dcterms:modified xsi:type="dcterms:W3CDTF">2015-01-12T21:31:03Z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